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L:\ORTOCEOSA Dropbox\Alberto Bermejo\CURSOS\1 CURSO-DIAGNOSTICO Y CEFALOMETRIA\CEFALOMETRIA Y DIAGNOSTICO 2023\1º CURSO-PRACTICAS DE DIAGNOSTICO CASOS\"/>
    </mc:Choice>
  </mc:AlternateContent>
  <xr:revisionPtr revIDLastSave="0" documentId="13_ncr:1_{29962E21-83B5-4B97-808B-3DD5830A31A2}" xr6:coauthVersionLast="47" xr6:coauthVersionMax="47" xr10:uidLastSave="{00000000-0000-0000-0000-000000000000}"/>
  <bookViews>
    <workbookView xWindow="-120" yWindow="-120" windowWidth="29040" windowHeight="17640" tabRatio="856" xr2:uid="{00000000-000D-0000-FFFF-FFFF00000000}"/>
  </bookViews>
  <sheets>
    <sheet name="Ficha Primer Estudio" sheetId="6" r:id="rId1"/>
    <sheet name="Análisis Fotografía Frontal" sheetId="5" r:id="rId2"/>
    <sheet name="1ª Llave Andrews" sheetId="2" r:id="rId3"/>
    <sheet name="Disc. Oseo-Dentarea y Bolton" sheetId="3" r:id="rId4"/>
    <sheet name="Indice ABO" sheetId="4" r:id="rId5"/>
  </sheets>
  <definedNames>
    <definedName name="_xlnm.Print_Area" localSheetId="2">'1ª Llave Andrews'!$A$1:$F$52</definedName>
    <definedName name="_xlnm.Print_Area" localSheetId="1">'Análisis Fotografía Frontal'!$A$1:$G$53</definedName>
    <definedName name="_xlnm.Print_Area" localSheetId="3">'Disc. Oseo-Dentarea y Bolton'!$A$1:$G$74</definedName>
    <definedName name="_xlnm.Print_Area" localSheetId="0">'Ficha Primer Estudio'!$A$1:$F$160</definedName>
    <definedName name="_xlnm.Print_Area" localSheetId="4">'Indice ABO'!$B$1:$H$109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3" l="1"/>
  <c r="G53" i="3"/>
  <c r="G61" i="3" s="1"/>
  <c r="G52" i="3"/>
  <c r="G60" i="3" s="1"/>
  <c r="C53" i="3"/>
  <c r="C61" i="3" s="1"/>
  <c r="C54" i="3" l="1"/>
  <c r="A56" i="3" s="1"/>
  <c r="G54" i="3"/>
  <c r="E56" i="3" s="1"/>
  <c r="C60" i="3"/>
  <c r="C62" i="3" s="1"/>
  <c r="C65" i="3"/>
  <c r="G65" i="3"/>
  <c r="G66" i="3"/>
  <c r="C66" i="3"/>
  <c r="G62" i="3"/>
  <c r="D33" i="5"/>
  <c r="F33" i="5" s="1"/>
  <c r="D27" i="5"/>
  <c r="F27" i="5" s="1"/>
  <c r="D21" i="5"/>
  <c r="F21" i="5" s="1"/>
  <c r="D15" i="5"/>
  <c r="F15" i="5" s="1"/>
  <c r="F12" i="2"/>
  <c r="C75" i="6" s="1"/>
  <c r="F11" i="2"/>
  <c r="C74" i="6" s="1"/>
  <c r="E11" i="2"/>
  <c r="B74" i="6" s="1"/>
  <c r="E12" i="2"/>
  <c r="B75" i="6" s="1"/>
  <c r="F14" i="2"/>
  <c r="C77" i="6" s="1"/>
  <c r="E14" i="2"/>
  <c r="B77" i="6" s="1"/>
  <c r="F13" i="2"/>
  <c r="C76" i="6" s="1"/>
  <c r="E13" i="2"/>
  <c r="B76" i="6" s="1"/>
  <c r="E18" i="2"/>
  <c r="E77" i="6" s="1"/>
  <c r="F18" i="2"/>
  <c r="F77" i="6" s="1"/>
  <c r="F17" i="2"/>
  <c r="F76" i="6" s="1"/>
  <c r="E17" i="2"/>
  <c r="E76" i="6" s="1"/>
  <c r="F16" i="2"/>
  <c r="F75" i="6" s="1"/>
  <c r="E16" i="2"/>
  <c r="E75" i="6" s="1"/>
  <c r="F15" i="2"/>
  <c r="F74" i="6" s="1"/>
  <c r="E15" i="2"/>
  <c r="E74" i="6" s="1"/>
  <c r="F41" i="5"/>
  <c r="F38" i="5"/>
  <c r="D53" i="5"/>
  <c r="E53" i="5" s="1"/>
  <c r="D50" i="5"/>
  <c r="F50" i="5" s="1"/>
  <c r="D47" i="5"/>
  <c r="F47" i="5" s="1"/>
  <c r="D41" i="5"/>
  <c r="D38" i="5"/>
  <c r="E95" i="4"/>
  <c r="C127" i="6" s="1"/>
  <c r="E94" i="4"/>
  <c r="E91" i="4"/>
  <c r="C124" i="6" s="1"/>
  <c r="E90" i="4"/>
  <c r="C123" i="6" s="1"/>
  <c r="E89" i="4"/>
  <c r="C122" i="6" s="1"/>
  <c r="E88" i="4"/>
  <c r="C121" i="6" s="1"/>
  <c r="E87" i="4"/>
  <c r="E83" i="4"/>
  <c r="F109" i="6" s="1"/>
  <c r="E82" i="4"/>
  <c r="F108" i="6" s="1"/>
  <c r="E81" i="4"/>
  <c r="F54" i="4"/>
  <c r="F105" i="6" s="1"/>
  <c r="F53" i="4"/>
  <c r="D49" i="4"/>
  <c r="G48" i="4" s="1"/>
  <c r="E45" i="4"/>
  <c r="C109" i="6" s="1"/>
  <c r="E44" i="4"/>
  <c r="C108" i="6" s="1"/>
  <c r="E43" i="4"/>
  <c r="C107" i="6" s="1"/>
  <c r="E42" i="4"/>
  <c r="C106" i="6" s="1"/>
  <c r="E41" i="4"/>
  <c r="C105" i="6" s="1"/>
  <c r="E40" i="4"/>
  <c r="C104" i="6" s="1"/>
  <c r="E39" i="4"/>
  <c r="C103" i="6" s="1"/>
  <c r="E38" i="4"/>
  <c r="E34" i="4"/>
  <c r="F100" i="6" s="1"/>
  <c r="E33" i="4"/>
  <c r="F99" i="6" s="1"/>
  <c r="E32" i="4"/>
  <c r="F98" i="6" s="1"/>
  <c r="E31" i="4"/>
  <c r="F97" i="6" s="1"/>
  <c r="E30" i="4"/>
  <c r="F96" i="6" s="1"/>
  <c r="E29" i="4"/>
  <c r="D25" i="4"/>
  <c r="G24" i="4" s="1"/>
  <c r="E21" i="4"/>
  <c r="C100" i="6" s="1"/>
  <c r="E20" i="4"/>
  <c r="C99" i="6" s="1"/>
  <c r="E19" i="4"/>
  <c r="C98" i="6" s="1"/>
  <c r="E18" i="4"/>
  <c r="C97" i="6" s="1"/>
  <c r="E17" i="4"/>
  <c r="C96" i="6" s="1"/>
  <c r="E16" i="4"/>
  <c r="D12" i="4"/>
  <c r="G11" i="4" s="1"/>
  <c r="D98" i="4"/>
  <c r="G97" i="4" s="1"/>
  <c r="D101" i="4"/>
  <c r="G100" i="4" s="1"/>
  <c r="F30" i="3"/>
  <c r="G30" i="3"/>
  <c r="C30" i="3"/>
  <c r="B30" i="3"/>
  <c r="F19" i="3"/>
  <c r="G19" i="3"/>
  <c r="C19" i="3"/>
  <c r="B19" i="3"/>
  <c r="D105" i="4"/>
  <c r="C129" i="6" s="1"/>
  <c r="D104" i="4"/>
  <c r="D77" i="4"/>
  <c r="F118" i="6" s="1"/>
  <c r="D76" i="4"/>
  <c r="F117" i="6" s="1"/>
  <c r="D75" i="4"/>
  <c r="F116" i="6" s="1"/>
  <c r="D74" i="4"/>
  <c r="F115" i="6" s="1"/>
  <c r="D73" i="4"/>
  <c r="F114" i="6" s="1"/>
  <c r="D72" i="4"/>
  <c r="F113" i="6" s="1"/>
  <c r="D71" i="4"/>
  <c r="F112" i="6" s="1"/>
  <c r="D70" i="4"/>
  <c r="D66" i="4"/>
  <c r="C118" i="6" s="1"/>
  <c r="D65" i="4"/>
  <c r="C117" i="6" s="1"/>
  <c r="D64" i="4"/>
  <c r="C116" i="6" s="1"/>
  <c r="D63" i="4"/>
  <c r="C115" i="6" s="1"/>
  <c r="D62" i="4"/>
  <c r="C114" i="6" s="1"/>
  <c r="D61" i="4"/>
  <c r="C113" i="6" s="1"/>
  <c r="D60" i="4"/>
  <c r="C112" i="6" s="1"/>
  <c r="D59" i="4"/>
  <c r="B30" i="6" l="1"/>
  <c r="C128" i="6"/>
  <c r="G103" i="4"/>
  <c r="C111" i="6"/>
  <c r="G58" i="4"/>
  <c r="F111" i="6"/>
  <c r="G69" i="4"/>
  <c r="C102" i="6"/>
  <c r="G37" i="4"/>
  <c r="F95" i="6"/>
  <c r="G28" i="4"/>
  <c r="C95" i="6"/>
  <c r="G15" i="4"/>
  <c r="F107" i="6"/>
  <c r="G80" i="4"/>
  <c r="C126" i="6"/>
  <c r="G93" i="4"/>
  <c r="C120" i="6"/>
  <c r="G86" i="4"/>
  <c r="F104" i="6"/>
  <c r="G52" i="4"/>
  <c r="E88" i="6"/>
  <c r="F102" i="6"/>
  <c r="C125" i="6"/>
  <c r="C93" i="6"/>
  <c r="F93" i="6"/>
  <c r="E33" i="5"/>
  <c r="B27" i="6" s="1"/>
  <c r="C67" i="3"/>
  <c r="G67" i="3"/>
  <c r="E87" i="6"/>
  <c r="B88" i="6"/>
  <c r="B87" i="6"/>
  <c r="B29" i="6"/>
  <c r="F53" i="5"/>
  <c r="E21" i="5"/>
  <c r="B25" i="6" s="1"/>
  <c r="E27" i="5"/>
  <c r="B26" i="6" s="1"/>
  <c r="C36" i="3"/>
  <c r="C37" i="3" s="1"/>
  <c r="C82" i="6" s="1"/>
  <c r="B36" i="3"/>
  <c r="G36" i="3"/>
  <c r="G37" i="3" s="1"/>
  <c r="F82" i="6" s="1"/>
  <c r="E50" i="5"/>
  <c r="E47" i="5"/>
  <c r="E15" i="5"/>
  <c r="B23" i="6" s="1"/>
  <c r="F36" i="3"/>
  <c r="F37" i="3" s="1"/>
  <c r="E82" i="6" s="1"/>
  <c r="B37" i="3" l="1"/>
  <c r="B82" i="6" s="1"/>
  <c r="C108" i="4"/>
  <c r="D108" i="4" l="1"/>
  <c r="C131" i="6" s="1"/>
</calcChain>
</file>

<file path=xl/sharedStrings.xml><?xml version="1.0" encoding="utf-8"?>
<sst xmlns="http://schemas.openxmlformats.org/spreadsheetml/2006/main" count="422" uniqueCount="263">
  <si>
    <t>Ficha Primer estudio</t>
  </si>
  <si>
    <t>Paciente:</t>
  </si>
  <si>
    <t>Doctor/a:</t>
  </si>
  <si>
    <t>Fecha Nacimiento:</t>
  </si>
  <si>
    <t>Sexo:</t>
  </si>
  <si>
    <t>Referencia:</t>
  </si>
  <si>
    <t>Fecha:</t>
  </si>
  <si>
    <t>Análisis del Caso</t>
  </si>
  <si>
    <r>
      <t xml:space="preserve">• Historia Clínica </t>
    </r>
    <r>
      <rPr>
        <sz val="20"/>
        <color rgb="FF000000"/>
        <rFont val="Calibri"/>
        <family val="2"/>
        <scheme val="minor"/>
      </rPr>
      <t>(Indispensable)</t>
    </r>
  </si>
  <si>
    <t>Demanda Tratamiento</t>
  </si>
  <si>
    <t>Antec. Familiares</t>
  </si>
  <si>
    <t>Desarrollo</t>
  </si>
  <si>
    <t>Respiración bucal</t>
  </si>
  <si>
    <t>Ronquido</t>
  </si>
  <si>
    <t>Trayect. Cierre</t>
  </si>
  <si>
    <t>Abrasiones</t>
  </si>
  <si>
    <t>ATM</t>
  </si>
  <si>
    <r>
      <t xml:space="preserve">• Fotografías Faciales </t>
    </r>
    <r>
      <rPr>
        <sz val="20"/>
        <color rgb="FF000000"/>
        <rFont val="Calibri"/>
        <family val="2"/>
        <scheme val="minor"/>
      </rPr>
      <t>(Indispensable)</t>
    </r>
  </si>
  <si>
    <t xml:space="preserve"> Tipo Facial</t>
  </si>
  <si>
    <t xml:space="preserve"> Clase Facial</t>
  </si>
  <si>
    <t>Asim. Transv. Orbitario</t>
  </si>
  <si>
    <t>Asim. Transv. Comisura</t>
  </si>
  <si>
    <t>Asim. Vertical</t>
  </si>
  <si>
    <t>Asim. Ante Post.</t>
  </si>
  <si>
    <t>Inclinación Plano Orbitario</t>
  </si>
  <si>
    <t>Inclinación Plano Comisura</t>
  </si>
  <si>
    <t xml:space="preserve"> Perfil Labial</t>
  </si>
  <si>
    <t xml:space="preserve"> Estética</t>
  </si>
  <si>
    <r>
      <t xml:space="preserve">• Panorámica </t>
    </r>
    <r>
      <rPr>
        <sz val="20"/>
        <color rgb="FF000000"/>
        <rFont val="Calibri"/>
        <family val="2"/>
        <scheme val="minor"/>
      </rPr>
      <t>(Indispensable)</t>
    </r>
  </si>
  <si>
    <t xml:space="preserve"> Edad dentaria</t>
  </si>
  <si>
    <t>Caries</t>
  </si>
  <si>
    <t>Obturaciones</t>
  </si>
  <si>
    <t>Endodoncias</t>
  </si>
  <si>
    <t>Extracciones</t>
  </si>
  <si>
    <t>Prótesis</t>
  </si>
  <si>
    <t>Supernumerarios</t>
  </si>
  <si>
    <t>Agenesias</t>
  </si>
  <si>
    <t>Retención Temp.</t>
  </si>
  <si>
    <t>Anquilosis</t>
  </si>
  <si>
    <t>Incluidos</t>
  </si>
  <si>
    <t>Reabs. Radicular</t>
  </si>
  <si>
    <t>Salud bucodental</t>
  </si>
  <si>
    <t>Presión mesial</t>
  </si>
  <si>
    <t>Molar 3º</t>
  </si>
  <si>
    <t>Falta espac. post.</t>
  </si>
  <si>
    <t>• Cone Beam (CBCT)</t>
  </si>
  <si>
    <t>Senos</t>
  </si>
  <si>
    <t>Lengua</t>
  </si>
  <si>
    <t>Cornetes</t>
  </si>
  <si>
    <t>Cóndilos-ATM</t>
  </si>
  <si>
    <t>Tabique nasal</t>
  </si>
  <si>
    <t>Cortes axiales</t>
  </si>
  <si>
    <t>Permeabilidad</t>
  </si>
  <si>
    <t>Frontal-Perfil-Sagital</t>
  </si>
  <si>
    <t>• Cefalometría (Correlación Tratamiento)</t>
  </si>
  <si>
    <t>Clase Ósea/facial</t>
  </si>
  <si>
    <t>Tipo Constituc.</t>
  </si>
  <si>
    <t>Maxilar Inferior</t>
  </si>
  <si>
    <t>Maxilar Superior</t>
  </si>
  <si>
    <t>Base Cráneo</t>
  </si>
  <si>
    <t>Área Faríngea</t>
  </si>
  <si>
    <t>Malpos. Dentar.</t>
  </si>
  <si>
    <t>Perfil Blando</t>
  </si>
  <si>
    <t>Conclusiones</t>
  </si>
  <si>
    <t>• Llaves Andrews - Análisis Oclusión - Estudio de Modelos</t>
  </si>
  <si>
    <t>ADS / ADI</t>
  </si>
  <si>
    <t xml:space="preserve">I ª         Clase Molar </t>
  </si>
  <si>
    <t xml:space="preserve">MCA </t>
  </si>
  <si>
    <t>I ª         Clase Canina</t>
  </si>
  <si>
    <t xml:space="preserve">MCP </t>
  </si>
  <si>
    <t>I ª                    Resalte</t>
  </si>
  <si>
    <t xml:space="preserve">PCM ADS </t>
  </si>
  <si>
    <t>I ª      Sobremordida</t>
  </si>
  <si>
    <t xml:space="preserve">PCM ADI </t>
  </si>
  <si>
    <t>• Discrepancia Óseo-Dentaria</t>
  </si>
  <si>
    <t>ADS</t>
  </si>
  <si>
    <t>ADI</t>
  </si>
  <si>
    <t>• Índice de Bolton</t>
  </si>
  <si>
    <t>Índice de Bolton Total</t>
  </si>
  <si>
    <t>Índice de Bolton Anterior</t>
  </si>
  <si>
    <t>Valor</t>
  </si>
  <si>
    <t>Interpr. Cli.</t>
  </si>
  <si>
    <t xml:space="preserve">              • Índice ABO</t>
  </si>
  <si>
    <t>Resalte</t>
  </si>
  <si>
    <t>Sobremordida</t>
  </si>
  <si>
    <t>Resalte negativo</t>
  </si>
  <si>
    <t>Mordida abierta ant.</t>
  </si>
  <si>
    <t>Mordida abierta lateral</t>
  </si>
  <si>
    <t>Apiñamiento</t>
  </si>
  <si>
    <t>Rel. oclusal derecha</t>
  </si>
  <si>
    <t xml:space="preserve">  Rel. oclusal izquierda</t>
  </si>
  <si>
    <t>Cefalometría</t>
  </si>
  <si>
    <t>ANB</t>
  </si>
  <si>
    <t>SN^MP</t>
  </si>
  <si>
    <t>IMPA</t>
  </si>
  <si>
    <t>Mordida cruzada lingual posterior</t>
  </si>
  <si>
    <t>Mordida cruzada bucal posterior</t>
  </si>
  <si>
    <t>Otros</t>
  </si>
  <si>
    <t>Aquilosis</t>
  </si>
  <si>
    <t>Impactación/Inclusión</t>
  </si>
  <si>
    <t>Erupción ectópica</t>
  </si>
  <si>
    <t>Alteración de tamaño y forma</t>
  </si>
  <si>
    <t>Asimetría esquelética</t>
  </si>
  <si>
    <t>Ausencias Congénitas</t>
  </si>
  <si>
    <t>Ausencias No Congénitas</t>
  </si>
  <si>
    <t>Espaciado generalizado</t>
  </si>
  <si>
    <t>Diastema Intercentral</t>
  </si>
  <si>
    <t>TOTAL ÍNDICE ABO</t>
  </si>
  <si>
    <t xml:space="preserve"> Posibilidades de Tratamiento</t>
  </si>
  <si>
    <t>• Opción A. Extracción</t>
  </si>
  <si>
    <t>Síndrome</t>
  </si>
  <si>
    <t>Tratamiento</t>
  </si>
  <si>
    <t xml:space="preserve"> Set-up</t>
  </si>
  <si>
    <t>• Opción B. Extracción</t>
  </si>
  <si>
    <t>• Tratamiento Elegido - Opción</t>
  </si>
  <si>
    <t>Visto Set-up</t>
  </si>
  <si>
    <t xml:space="preserve"> Extracción</t>
  </si>
  <si>
    <t xml:space="preserve"> Aparatos</t>
  </si>
  <si>
    <t>Pre-Ortodoncia</t>
  </si>
  <si>
    <t>Inicio:</t>
  </si>
  <si>
    <t>Terminado:</t>
  </si>
  <si>
    <t>Duración:</t>
  </si>
  <si>
    <t>Aparatos:</t>
  </si>
  <si>
    <t>Ortodoncia</t>
  </si>
  <si>
    <t>Pronóstico</t>
  </si>
  <si>
    <t>Corrección:</t>
  </si>
  <si>
    <t>Retención:</t>
  </si>
  <si>
    <t>Próx. Estudio</t>
  </si>
  <si>
    <t>Consent. Informado</t>
  </si>
  <si>
    <t>SI</t>
  </si>
  <si>
    <t>Análisis Fotografía Frontal</t>
  </si>
  <si>
    <t>Indice Tipo Facial</t>
  </si>
  <si>
    <t>N=0,95 a 1,05</t>
  </si>
  <si>
    <t>Indice (A/B)</t>
  </si>
  <si>
    <t>Gravedad</t>
  </si>
  <si>
    <t>Anchura Facial (A)</t>
  </si>
  <si>
    <t>Altura Facial (B)</t>
  </si>
  <si>
    <t>Indice Simetría Orbitario</t>
  </si>
  <si>
    <t>Ancho Orbitario Dcho. (A)</t>
  </si>
  <si>
    <t>Ancho Orbitario Izdo. (B)</t>
  </si>
  <si>
    <t>Indice Simetría Comisura</t>
  </si>
  <si>
    <t>Ancho Comisura Dcha. (A)</t>
  </si>
  <si>
    <t>Ancho Comisura Izda. (B)</t>
  </si>
  <si>
    <t>Indice Simetría Vertical</t>
  </si>
  <si>
    <t>N=0,85 a 0,95</t>
  </si>
  <si>
    <t>Distancia Nasión: Subnasal (A)</t>
  </si>
  <si>
    <t>Distancia Subnasal: Mentón (B)</t>
  </si>
  <si>
    <t>Inclinación Planos</t>
  </si>
  <si>
    <t>N=-3 a 3</t>
  </si>
  <si>
    <t>Inclinación Plano Orbitrario</t>
  </si>
  <si>
    <t>Indice Simetría Anteposterior</t>
  </si>
  <si>
    <t>Distancia Trago: Nasión Dcha. (A)</t>
  </si>
  <si>
    <t>Distancia Trago: Nasión Izda. (B)</t>
  </si>
  <si>
    <t>Distancia Trago: Subnasal Dcha. (A)</t>
  </si>
  <si>
    <t>Distancia Trago: Subnasal Izda. (B)</t>
  </si>
  <si>
    <t>Distancia Trago: Gnation Dcha. (A)</t>
  </si>
  <si>
    <t>Distancia Trago: Gnation Izda. (B)</t>
  </si>
  <si>
    <t>Iª Llave de Andrews</t>
  </si>
  <si>
    <t>Fecha Nac.:</t>
  </si>
  <si>
    <t>DCHA</t>
  </si>
  <si>
    <t>IZDA</t>
  </si>
  <si>
    <t>Clase Molar</t>
  </si>
  <si>
    <t>Clase Canina</t>
  </si>
  <si>
    <t>MCA</t>
  </si>
  <si>
    <t>MCP</t>
  </si>
  <si>
    <t>PCM ADS</t>
  </si>
  <si>
    <t>PCM ADI</t>
  </si>
  <si>
    <t>RANGOS</t>
  </si>
  <si>
    <t>Normal</t>
  </si>
  <si>
    <t>N</t>
  </si>
  <si>
    <t>Leve</t>
  </si>
  <si>
    <t>x</t>
  </si>
  <si>
    <t>Media</t>
  </si>
  <si>
    <t>xx</t>
  </si>
  <si>
    <t>Acentuada</t>
  </si>
  <si>
    <t>xxx</t>
  </si>
  <si>
    <t>Grave</t>
  </si>
  <si>
    <t>xxx x</t>
  </si>
  <si>
    <t>Muy grave</t>
  </si>
  <si>
    <t>xxx xx</t>
  </si>
  <si>
    <t>Discrepancia Óseo-Dentaria</t>
  </si>
  <si>
    <t>ADS-Tamaños Dentales</t>
  </si>
  <si>
    <t>ADI-Tamaños Dentales</t>
  </si>
  <si>
    <t>Central</t>
  </si>
  <si>
    <t>Lateral</t>
  </si>
  <si>
    <t>Canino</t>
  </si>
  <si>
    <t>Pm1º</t>
  </si>
  <si>
    <t>Pm2º</t>
  </si>
  <si>
    <t>M1º</t>
  </si>
  <si>
    <t>Longitud Necesaria</t>
  </si>
  <si>
    <t>ADS-Tamaño Arcada</t>
  </si>
  <si>
    <t>ADI-Tamaño Arcada</t>
  </si>
  <si>
    <t>Tramo 1</t>
  </si>
  <si>
    <t>Tramo 2</t>
  </si>
  <si>
    <t>Tramo 3</t>
  </si>
  <si>
    <t>Tramo 4</t>
  </si>
  <si>
    <t>Longitud Disponible</t>
  </si>
  <si>
    <t>ADS-Discrepancia</t>
  </si>
  <si>
    <t>ADI-Discrepancia</t>
  </si>
  <si>
    <t>Valor mm</t>
  </si>
  <si>
    <t>Índice de Bolton</t>
  </si>
  <si>
    <t>Proporción Total</t>
  </si>
  <si>
    <t>Proporción Anterior</t>
  </si>
  <si>
    <t>Sumatorio Total ADS 16-26</t>
  </si>
  <si>
    <t>Sumatorio Anterior ADS 13-23</t>
  </si>
  <si>
    <t>Sumatorio Total ADI 46-36</t>
  </si>
  <si>
    <t>Sumatorio Anterior ADI 43-33</t>
  </si>
  <si>
    <t>Tamaño Total ADS Paciente</t>
  </si>
  <si>
    <t>Tamaño Anterior ADS Paciente</t>
  </si>
  <si>
    <t>Tamaño Total ADS Ideal</t>
  </si>
  <si>
    <t>Tamaño Anterior ADS Ideal</t>
  </si>
  <si>
    <t>Cálculo ADS Total</t>
  </si>
  <si>
    <t>Cálculo ADS Anterior</t>
  </si>
  <si>
    <t>Tamaño Total ADI Paciente</t>
  </si>
  <si>
    <t>Tamaño Total ADI Ideal</t>
  </si>
  <si>
    <t>Cálculo ADI Total</t>
  </si>
  <si>
    <t>Cálculo ADI Anterior</t>
  </si>
  <si>
    <t>Exceso ADS/Defecto ADI</t>
  </si>
  <si>
    <t>&lt;91,3</t>
  </si>
  <si>
    <t>&lt;77,2</t>
  </si>
  <si>
    <t>Exceso ADI/Defecto ADS</t>
  </si>
  <si>
    <t>&gt;91,3</t>
  </si>
  <si>
    <t>&gt;77,2</t>
  </si>
  <si>
    <t>Índice ABO</t>
  </si>
  <si>
    <t>RESALTE</t>
  </si>
  <si>
    <t>N=1 a 3 mm</t>
  </si>
  <si>
    <t>MARCAR</t>
  </si>
  <si>
    <t>VALOR</t>
  </si>
  <si>
    <t>PUNTUACIÓN</t>
  </si>
  <si>
    <t>RESALTE INVERSO</t>
  </si>
  <si>
    <t>N&gt;=1 mm</t>
  </si>
  <si>
    <t>DIENTE</t>
  </si>
  <si>
    <t>PUNTUACION</t>
  </si>
  <si>
    <t>SOBREMORDIDA</t>
  </si>
  <si>
    <t>N=0 a 3 mm</t>
  </si>
  <si>
    <t>MORDIDA ABIERTA ANTERIOR</t>
  </si>
  <si>
    <t>N&lt;=0</t>
  </si>
  <si>
    <t xml:space="preserve"> </t>
  </si>
  <si>
    <t>MORDIDA ABIERTA LATERAL</t>
  </si>
  <si>
    <t>APIÑAMIENTO</t>
  </si>
  <si>
    <t>N&lt;=1</t>
  </si>
  <si>
    <t>RELACION OCLUSAL</t>
  </si>
  <si>
    <t>PARAMETROS DE MEDICION</t>
  </si>
  <si>
    <t>GRAVEDAD</t>
  </si>
  <si>
    <t>mm ADICIONALES</t>
  </si>
  <si>
    <t>Relación Oclusal Derecha</t>
  </si>
  <si>
    <t>Relación Oclusal Izquierda</t>
  </si>
  <si>
    <t>MORDIDA CRUZADA LINGUAL POSTERIOR</t>
  </si>
  <si>
    <t>MORDIDA CRUZADA BUCAL POSTERIOR</t>
  </si>
  <si>
    <t>DATOS CEFALOMETRICOS</t>
  </si>
  <si>
    <t>OTROS</t>
  </si>
  <si>
    <t>Nº DE DIENTES</t>
  </si>
  <si>
    <t xml:space="preserve">Anquilosis </t>
  </si>
  <si>
    <t>Ausencias</t>
  </si>
  <si>
    <t>Congénitas</t>
  </si>
  <si>
    <t>No Congénitas</t>
  </si>
  <si>
    <t>Desviación Línea Media</t>
  </si>
  <si>
    <t>Espaciado</t>
  </si>
  <si>
    <t>Generalizado</t>
  </si>
  <si>
    <t>INTERPRETACION CLINICA</t>
  </si>
  <si>
    <t>GRAVEDAD INDICE ABO</t>
  </si>
  <si>
    <t>Tamaño Anterior ADI Paciente</t>
  </si>
  <si>
    <t>Tamaño Anterior ADI Ideal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</si>
</sst>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C0A]General"/>
  </numFmts>
  <fonts count="2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8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0" tint="-4.9989318521683403E-2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sz val="20"/>
      <color theme="7" tint="-0.249977111117893"/>
      <name val="Calibri"/>
      <family val="2"/>
      <scheme val="minor"/>
    </font>
    <font>
      <b/>
      <sz val="24"/>
      <color theme="0" tint="-4.9989318521683403E-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20"/>
      <color rgb="FFF44AF8"/>
      <name val="Calibri"/>
      <family val="2"/>
      <scheme val="minor"/>
    </font>
    <font>
      <b/>
      <sz val="20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3" tint="-0.249977111117893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1647D"/>
        <bgColor indexed="64"/>
      </patternFill>
    </fill>
    <fill>
      <patternFill patternType="solid">
        <fgColor rgb="FFFEE6F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34FD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F0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E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4A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rgb="FF00206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166" fontId="21" fillId="0" borderId="0"/>
  </cellStyleXfs>
  <cellXfs count="244">
    <xf numFmtId="0" fontId="0" fillId="0" borderId="0" xfId="0"/>
    <xf numFmtId="0" fontId="1" fillId="15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2" fillId="15" borderId="0" xfId="0" applyFont="1" applyFill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1" fillId="15" borderId="0" xfId="0" applyFont="1" applyFill="1"/>
    <xf numFmtId="0" fontId="1" fillId="8" borderId="0" xfId="0" applyFont="1" applyFill="1"/>
    <xf numFmtId="0" fontId="6" fillId="0" borderId="0" xfId="0" applyFont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3" fontId="1" fillId="2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4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3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/>
    </xf>
    <xf numFmtId="0" fontId="1" fillId="26" borderId="1" xfId="0" applyFont="1" applyFill="1" applyBorder="1" applyAlignment="1" applyProtection="1">
      <alignment horizontal="center" vertical="center"/>
      <protection locked="0"/>
    </xf>
    <xf numFmtId="0" fontId="9" fillId="15" borderId="2" xfId="0" applyFont="1" applyFill="1" applyBorder="1" applyAlignment="1">
      <alignment horizontal="left" vertical="center"/>
    </xf>
    <xf numFmtId="14" fontId="9" fillId="6" borderId="2" xfId="0" applyNumberFormat="1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vertical="center"/>
      <protection locked="0"/>
    </xf>
    <xf numFmtId="0" fontId="9" fillId="6" borderId="2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14" fontId="10" fillId="15" borderId="0" xfId="0" applyNumberFormat="1" applyFont="1" applyFill="1" applyAlignment="1">
      <alignment horizontal="left" vertical="center"/>
    </xf>
    <xf numFmtId="0" fontId="1" fillId="15" borderId="0" xfId="0" applyFont="1" applyFill="1" applyAlignment="1">
      <alignment horizontal="center"/>
    </xf>
    <xf numFmtId="0" fontId="6" fillId="15" borderId="0" xfId="0" applyFont="1" applyFill="1"/>
    <xf numFmtId="0" fontId="6" fillId="15" borderId="0" xfId="0" applyFont="1" applyFill="1" applyAlignment="1">
      <alignment vertical="center"/>
    </xf>
    <xf numFmtId="0" fontId="6" fillId="15" borderId="0" xfId="0" applyFont="1" applyFill="1" applyAlignment="1">
      <alignment horizontal="right" vertical="center" wrapText="1"/>
    </xf>
    <xf numFmtId="0" fontId="1" fillId="3" borderId="0" xfId="0" applyFont="1" applyFill="1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0" fillId="23" borderId="6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15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14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4" fontId="1" fillId="17" borderId="1" xfId="0" applyNumberFormat="1" applyFont="1" applyFill="1" applyBorder="1" applyAlignment="1" applyProtection="1">
      <alignment vertical="center"/>
      <protection locked="0"/>
    </xf>
    <xf numFmtId="4" fontId="1" fillId="19" borderId="1" xfId="0" applyNumberFormat="1" applyFont="1" applyFill="1" applyBorder="1" applyAlignment="1" applyProtection="1">
      <alignment vertical="center"/>
      <protection locked="0"/>
    </xf>
    <xf numFmtId="4" fontId="3" fillId="18" borderId="1" xfId="0" applyNumberFormat="1" applyFont="1" applyFill="1" applyBorder="1" applyAlignment="1">
      <alignment vertical="center"/>
    </xf>
    <xf numFmtId="0" fontId="3" fillId="18" borderId="1" xfId="0" applyFont="1" applyFill="1" applyBorder="1" applyAlignment="1">
      <alignment horizontal="center" vertical="center"/>
    </xf>
    <xf numFmtId="0" fontId="14" fillId="15" borderId="0" xfId="0" applyFont="1" applyFill="1" applyAlignment="1">
      <alignment vertical="center"/>
    </xf>
    <xf numFmtId="164" fontId="1" fillId="17" borderId="1" xfId="0" applyNumberFormat="1" applyFont="1" applyFill="1" applyBorder="1" applyAlignment="1" applyProtection="1">
      <alignment vertical="center"/>
      <protection locked="0"/>
    </xf>
    <xf numFmtId="0" fontId="3" fillId="18" borderId="6" xfId="0" applyFont="1" applyFill="1" applyBorder="1" applyAlignment="1">
      <alignment horizontal="center" vertical="center"/>
    </xf>
    <xf numFmtId="0" fontId="7" fillId="15" borderId="0" xfId="0" applyFont="1" applyFill="1" applyAlignment="1">
      <alignment vertical="center"/>
    </xf>
    <xf numFmtId="0" fontId="12" fillId="15" borderId="0" xfId="0" applyFont="1" applyFill="1" applyAlignment="1">
      <alignment horizontal="center"/>
    </xf>
    <xf numFmtId="0" fontId="6" fillId="15" borderId="1" xfId="0" applyFont="1" applyFill="1" applyBorder="1" applyAlignment="1">
      <alignment horizontal="left" vertical="center"/>
    </xf>
    <xf numFmtId="0" fontId="1" fillId="21" borderId="1" xfId="0" applyFont="1" applyFill="1" applyBorder="1" applyProtection="1">
      <protection locked="0"/>
    </xf>
    <xf numFmtId="0" fontId="1" fillId="20" borderId="1" xfId="0" applyFont="1" applyFill="1" applyBorder="1" applyProtection="1"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6" fillId="15" borderId="0" xfId="0" applyFont="1" applyFill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/>
    </xf>
    <xf numFmtId="0" fontId="6" fillId="15" borderId="0" xfId="0" applyFont="1" applyFill="1" applyAlignment="1">
      <alignment horizontal="right"/>
    </xf>
    <xf numFmtId="0" fontId="9" fillId="15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14" fontId="9" fillId="6" borderId="3" xfId="0" applyNumberFormat="1" applyFont="1" applyFill="1" applyBorder="1" applyAlignment="1">
      <alignment vertical="center"/>
    </xf>
    <xf numFmtId="0" fontId="1" fillId="15" borderId="0" xfId="0" applyFont="1" applyFill="1" applyAlignment="1">
      <alignment horizontal="right"/>
    </xf>
    <xf numFmtId="0" fontId="16" fillId="15" borderId="0" xfId="0" applyFont="1" applyFill="1" applyAlignment="1">
      <alignment horizontal="center" vertical="center"/>
    </xf>
    <xf numFmtId="0" fontId="1" fillId="15" borderId="1" xfId="0" applyFont="1" applyFill="1" applyBorder="1" applyAlignment="1">
      <alignment horizontal="left" vertical="center"/>
    </xf>
    <xf numFmtId="0" fontId="1" fillId="21" borderId="1" xfId="0" applyFont="1" applyFill="1" applyBorder="1" applyAlignment="1" applyProtection="1">
      <alignment vertical="center"/>
      <protection locked="0"/>
    </xf>
    <xf numFmtId="0" fontId="1" fillId="20" borderId="1" xfId="0" applyFont="1" applyFill="1" applyBorder="1" applyAlignment="1" applyProtection="1">
      <alignment vertical="center"/>
      <protection locked="0"/>
    </xf>
    <xf numFmtId="0" fontId="1" fillId="15" borderId="1" xfId="0" applyFont="1" applyFill="1" applyBorder="1"/>
    <xf numFmtId="0" fontId="1" fillId="21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9" fillId="0" borderId="2" xfId="0" applyFont="1" applyBorder="1"/>
    <xf numFmtId="14" fontId="9" fillId="6" borderId="3" xfId="0" applyNumberFormat="1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center"/>
    </xf>
    <xf numFmtId="164" fontId="1" fillId="15" borderId="1" xfId="0" applyNumberFormat="1" applyFont="1" applyFill="1" applyBorder="1"/>
    <xf numFmtId="164" fontId="1" fillId="15" borderId="1" xfId="0" applyNumberFormat="1" applyFont="1" applyFill="1" applyBorder="1" applyAlignment="1">
      <alignment horizontal="right"/>
    </xf>
    <xf numFmtId="165" fontId="1" fillId="15" borderId="1" xfId="0" applyNumberFormat="1" applyFont="1" applyFill="1" applyBorder="1" applyAlignment="1">
      <alignment horizontal="right"/>
    </xf>
    <xf numFmtId="0" fontId="17" fillId="0" borderId="0" xfId="0" applyFont="1" applyProtection="1">
      <protection locked="0"/>
    </xf>
    <xf numFmtId="0" fontId="1" fillId="2" borderId="0" xfId="0" applyFont="1" applyFill="1"/>
    <xf numFmtId="0" fontId="18" fillId="0" borderId="0" xfId="0" applyFont="1" applyAlignment="1" applyProtection="1">
      <alignment horizontal="right"/>
      <protection locked="0"/>
    </xf>
    <xf numFmtId="0" fontId="18" fillId="0" borderId="10" xfId="0" applyFont="1" applyBorder="1" applyAlignment="1">
      <alignment horizontal="center"/>
    </xf>
    <xf numFmtId="0" fontId="17" fillId="0" borderId="0" xfId="0" applyFont="1" applyAlignment="1" applyProtection="1">
      <alignment horizontal="right"/>
      <protection locked="0"/>
    </xf>
    <xf numFmtId="0" fontId="19" fillId="5" borderId="1" xfId="0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164" fontId="1" fillId="15" borderId="0" xfId="0" applyNumberFormat="1" applyFont="1" applyFill="1"/>
    <xf numFmtId="164" fontId="1" fillId="10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3" fontId="1" fillId="6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164" fontId="1" fillId="0" borderId="0" xfId="0" applyNumberFormat="1" applyFont="1"/>
    <xf numFmtId="0" fontId="1" fillId="10" borderId="1" xfId="0" applyFont="1" applyFill="1" applyBorder="1" applyProtection="1">
      <protection locked="0"/>
    </xf>
    <xf numFmtId="0" fontId="18" fillId="0" borderId="0" xfId="0" applyFont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3" fontId="1" fillId="6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20" fillId="0" borderId="0" xfId="0" applyFont="1"/>
    <xf numFmtId="0" fontId="6" fillId="15" borderId="1" xfId="0" applyFont="1" applyFill="1" applyBorder="1" applyAlignment="1">
      <alignment horizontal="center"/>
    </xf>
    <xf numFmtId="0" fontId="6" fillId="10" borderId="1" xfId="0" applyFont="1" applyFill="1" applyBorder="1" applyAlignment="1" applyProtection="1">
      <alignment horizontal="center"/>
      <protection locked="0"/>
    </xf>
    <xf numFmtId="0" fontId="11" fillId="13" borderId="0" xfId="0" applyFont="1" applyFill="1" applyAlignment="1">
      <alignment horizontal="center"/>
    </xf>
    <xf numFmtId="3" fontId="11" fillId="13" borderId="0" xfId="0" applyNumberFormat="1" applyFont="1" applyFill="1" applyAlignment="1">
      <alignment horizontal="center"/>
    </xf>
    <xf numFmtId="0" fontId="17" fillId="2" borderId="0" xfId="0" applyFont="1" applyFill="1" applyProtection="1">
      <protection locked="0"/>
    </xf>
    <xf numFmtId="14" fontId="9" fillId="6" borderId="9" xfId="0" applyNumberFormat="1" applyFont="1" applyFill="1" applyBorder="1" applyAlignment="1">
      <alignment horizontal="left" vertical="center"/>
    </xf>
    <xf numFmtId="0" fontId="9" fillId="15" borderId="9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vertical="center"/>
    </xf>
    <xf numFmtId="0" fontId="1" fillId="14" borderId="1" xfId="0" applyFont="1" applyFill="1" applyBorder="1" applyAlignment="1">
      <alignment horizontal="center"/>
    </xf>
    <xf numFmtId="4" fontId="1" fillId="0" borderId="0" xfId="0" applyNumberFormat="1" applyFont="1" applyAlignment="1" applyProtection="1">
      <alignment vertical="center"/>
      <protection locked="0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16" borderId="21" xfId="0" applyFont="1" applyFill="1" applyBorder="1" applyAlignment="1">
      <alignment horizontal="center" vertical="center"/>
    </xf>
    <xf numFmtId="0" fontId="12" fillId="15" borderId="21" xfId="0" applyFont="1" applyFill="1" applyBorder="1" applyAlignment="1">
      <alignment horizontal="center" vertical="center"/>
    </xf>
    <xf numFmtId="0" fontId="13" fillId="15" borderId="21" xfId="0" applyFont="1" applyFill="1" applyBorder="1" applyAlignment="1">
      <alignment horizontal="center" vertical="center"/>
    </xf>
    <xf numFmtId="4" fontId="1" fillId="15" borderId="21" xfId="0" applyNumberFormat="1" applyFont="1" applyFill="1" applyBorder="1" applyAlignment="1" applyProtection="1">
      <alignment vertical="center"/>
      <protection locked="0"/>
    </xf>
    <xf numFmtId="0" fontId="13" fillId="3" borderId="21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4" fontId="3" fillId="15" borderId="16" xfId="0" applyNumberFormat="1" applyFont="1" applyFill="1" applyBorder="1" applyAlignment="1">
      <alignment vertical="center"/>
    </xf>
    <xf numFmtId="0" fontId="3" fillId="15" borderId="16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 wrapText="1"/>
    </xf>
    <xf numFmtId="0" fontId="12" fillId="15" borderId="11" xfId="0" applyFont="1" applyFill="1" applyBorder="1" applyAlignment="1">
      <alignment horizontal="center" vertical="center"/>
    </xf>
    <xf numFmtId="4" fontId="1" fillId="15" borderId="0" xfId="0" applyNumberFormat="1" applyFont="1" applyFill="1" applyAlignment="1" applyProtection="1">
      <alignment vertical="center"/>
      <protection locked="0"/>
    </xf>
    <xf numFmtId="4" fontId="1" fillId="15" borderId="7" xfId="0" applyNumberFormat="1" applyFont="1" applyFill="1" applyBorder="1" applyAlignment="1" applyProtection="1">
      <alignment vertical="center"/>
      <protection locked="0"/>
    </xf>
    <xf numFmtId="0" fontId="22" fillId="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vertical="center"/>
    </xf>
    <xf numFmtId="0" fontId="8" fillId="29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1" fillId="23" borderId="15" xfId="0" applyFont="1" applyFill="1" applyBorder="1" applyAlignment="1" applyProtection="1">
      <alignment horizontal="left" vertical="top"/>
      <protection locked="0"/>
    </xf>
    <xf numFmtId="0" fontId="1" fillId="23" borderId="16" xfId="0" applyFont="1" applyFill="1" applyBorder="1" applyAlignment="1" applyProtection="1">
      <alignment horizontal="left" vertical="top"/>
      <protection locked="0"/>
    </xf>
    <xf numFmtId="0" fontId="1" fillId="23" borderId="17" xfId="0" applyFont="1" applyFill="1" applyBorder="1" applyAlignment="1" applyProtection="1">
      <alignment horizontal="left" vertical="top"/>
      <protection locked="0"/>
    </xf>
    <xf numFmtId="0" fontId="1" fillId="23" borderId="15" xfId="0" applyFont="1" applyFill="1" applyBorder="1" applyAlignment="1" applyProtection="1">
      <alignment horizontal="left" vertical="top" wrapText="1"/>
      <protection locked="0"/>
    </xf>
    <xf numFmtId="0" fontId="1" fillId="23" borderId="16" xfId="0" applyFont="1" applyFill="1" applyBorder="1" applyAlignment="1" applyProtection="1">
      <alignment horizontal="left" vertical="top" wrapText="1"/>
      <protection locked="0"/>
    </xf>
    <xf numFmtId="0" fontId="1" fillId="23" borderId="17" xfId="0" applyFont="1" applyFill="1" applyBorder="1" applyAlignment="1" applyProtection="1">
      <alignment horizontal="left" vertical="top" wrapText="1"/>
      <protection locked="0"/>
    </xf>
    <xf numFmtId="0" fontId="1" fillId="23" borderId="18" xfId="0" applyFont="1" applyFill="1" applyBorder="1" applyAlignment="1" applyProtection="1">
      <alignment horizontal="left" vertical="top" wrapText="1"/>
      <protection locked="0"/>
    </xf>
    <xf numFmtId="0" fontId="1" fillId="23" borderId="0" xfId="0" applyFont="1" applyFill="1" applyAlignment="1" applyProtection="1">
      <alignment horizontal="left" vertical="top" wrapText="1"/>
      <protection locked="0"/>
    </xf>
    <xf numFmtId="0" fontId="1" fillId="23" borderId="10" xfId="0" applyFont="1" applyFill="1" applyBorder="1" applyAlignment="1" applyProtection="1">
      <alignment horizontal="left" vertical="top" wrapText="1"/>
      <protection locked="0"/>
    </xf>
    <xf numFmtId="0" fontId="1" fillId="23" borderId="19" xfId="0" applyFont="1" applyFill="1" applyBorder="1" applyAlignment="1" applyProtection="1">
      <alignment horizontal="left" vertical="top" wrapText="1"/>
      <protection locked="0"/>
    </xf>
    <xf numFmtId="0" fontId="1" fillId="23" borderId="11" xfId="0" applyFont="1" applyFill="1" applyBorder="1" applyAlignment="1" applyProtection="1">
      <alignment horizontal="left" vertical="top" wrapText="1"/>
      <protection locked="0"/>
    </xf>
    <xf numFmtId="0" fontId="1" fillId="23" borderId="20" xfId="0" applyFont="1" applyFill="1" applyBorder="1" applyAlignment="1" applyProtection="1">
      <alignment horizontal="left" vertical="top" wrapText="1"/>
      <protection locked="0"/>
    </xf>
    <xf numFmtId="0" fontId="1" fillId="23" borderId="6" xfId="0" applyFont="1" applyFill="1" applyBorder="1" applyAlignment="1" applyProtection="1">
      <alignment horizontal="left" vertical="top"/>
      <protection locked="0"/>
    </xf>
    <xf numFmtId="0" fontId="1" fillId="23" borderId="7" xfId="0" applyFont="1" applyFill="1" applyBorder="1" applyAlignment="1" applyProtection="1">
      <alignment horizontal="left" vertical="top"/>
      <protection locked="0"/>
    </xf>
    <xf numFmtId="0" fontId="1" fillId="23" borderId="8" xfId="0" applyFont="1" applyFill="1" applyBorder="1" applyAlignment="1" applyProtection="1">
      <alignment horizontal="left" vertical="top"/>
      <protection locked="0"/>
    </xf>
    <xf numFmtId="165" fontId="1" fillId="28" borderId="6" xfId="0" applyNumberFormat="1" applyFont="1" applyFill="1" applyBorder="1" applyAlignment="1">
      <alignment horizontal="center" vertical="center"/>
    </xf>
    <xf numFmtId="165" fontId="1" fillId="28" borderId="8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1" fillId="17" borderId="6" xfId="0" applyFont="1" applyFill="1" applyBorder="1" applyAlignment="1">
      <alignment horizontal="center" vertical="center"/>
    </xf>
    <xf numFmtId="0" fontId="1" fillId="17" borderId="8" xfId="0" applyFont="1" applyFill="1" applyBorder="1" applyAlignment="1">
      <alignment horizontal="center" vertical="center"/>
    </xf>
    <xf numFmtId="0" fontId="1" fillId="23" borderId="6" xfId="0" applyFont="1" applyFill="1" applyBorder="1" applyAlignment="1" applyProtection="1">
      <alignment horizontal="left" vertical="center"/>
      <protection locked="0"/>
    </xf>
    <xf numFmtId="0" fontId="1" fillId="23" borderId="7" xfId="0" applyFont="1" applyFill="1" applyBorder="1" applyAlignment="1" applyProtection="1">
      <alignment horizontal="left" vertical="center"/>
      <protection locked="0"/>
    </xf>
    <xf numFmtId="0" fontId="1" fillId="23" borderId="8" xfId="0" applyFont="1" applyFill="1" applyBorder="1" applyAlignment="1" applyProtection="1">
      <alignment horizontal="left" vertical="center"/>
      <protection locked="0"/>
    </xf>
    <xf numFmtId="0" fontId="1" fillId="23" borderId="6" xfId="0" applyFont="1" applyFill="1" applyBorder="1" applyAlignment="1" applyProtection="1">
      <alignment horizontal="left" vertical="top" wrapText="1"/>
      <protection locked="0"/>
    </xf>
    <xf numFmtId="0" fontId="1" fillId="23" borderId="7" xfId="0" applyFont="1" applyFill="1" applyBorder="1" applyAlignment="1" applyProtection="1">
      <alignment horizontal="left" vertical="top" wrapText="1"/>
      <protection locked="0"/>
    </xf>
    <xf numFmtId="0" fontId="1" fillId="23" borderId="8" xfId="0" applyFont="1" applyFill="1" applyBorder="1" applyAlignment="1" applyProtection="1">
      <alignment horizontal="left" vertical="top" wrapText="1"/>
      <protection locked="0"/>
    </xf>
    <xf numFmtId="0" fontId="1" fillId="23" borderId="19" xfId="0" applyFont="1" applyFill="1" applyBorder="1" applyAlignment="1" applyProtection="1">
      <alignment horizontal="left" vertical="center"/>
      <protection locked="0"/>
    </xf>
    <xf numFmtId="0" fontId="1" fillId="23" borderId="11" xfId="0" applyFont="1" applyFill="1" applyBorder="1" applyAlignment="1" applyProtection="1">
      <alignment horizontal="left" vertical="center"/>
      <protection locked="0"/>
    </xf>
    <xf numFmtId="0" fontId="1" fillId="23" borderId="20" xfId="0" applyFont="1" applyFill="1" applyBorder="1" applyAlignment="1" applyProtection="1">
      <alignment horizontal="left" vertical="center"/>
      <protection locked="0"/>
    </xf>
    <xf numFmtId="0" fontId="9" fillId="6" borderId="4" xfId="0" applyFont="1" applyFill="1" applyBorder="1" applyAlignment="1" applyProtection="1">
      <alignment horizontal="left" vertical="center"/>
      <protection locked="0"/>
    </xf>
    <xf numFmtId="0" fontId="15" fillId="29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/>
    </xf>
    <xf numFmtId="0" fontId="12" fillId="16" borderId="8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15" fillId="29" borderId="0" xfId="0" applyFont="1" applyFill="1" applyAlignment="1">
      <alignment horizontal="center"/>
    </xf>
    <xf numFmtId="0" fontId="9" fillId="6" borderId="3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15" fillId="29" borderId="0" xfId="0" applyFont="1" applyFill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 wrapText="1"/>
    </xf>
    <xf numFmtId="164" fontId="6" fillId="30" borderId="1" xfId="0" applyNumberFormat="1" applyFont="1" applyFill="1" applyBorder="1" applyAlignment="1">
      <alignment horizontal="right" vertical="center"/>
    </xf>
    <xf numFmtId="0" fontId="1" fillId="15" borderId="1" xfId="0" applyFont="1" applyFill="1" applyBorder="1" applyAlignment="1">
      <alignment horizontal="left"/>
    </xf>
    <xf numFmtId="0" fontId="6" fillId="30" borderId="1" xfId="0" applyFont="1" applyFill="1" applyBorder="1" applyAlignment="1">
      <alignment horizontal="left" vertical="center"/>
    </xf>
    <xf numFmtId="165" fontId="6" fillId="30" borderId="1" xfId="0" applyNumberFormat="1" applyFont="1" applyFill="1" applyBorder="1" applyAlignment="1">
      <alignment horizontal="right" vertical="center"/>
    </xf>
    <xf numFmtId="0" fontId="6" fillId="2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right" vertical="center"/>
    </xf>
    <xf numFmtId="0" fontId="3" fillId="7" borderId="18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18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6" fillId="20" borderId="13" xfId="0" applyFont="1" applyFill="1" applyBorder="1" applyAlignment="1">
      <alignment horizontal="center" vertical="center"/>
    </xf>
    <xf numFmtId="0" fontId="6" fillId="20" borderId="14" xfId="0" applyFont="1" applyFill="1" applyBorder="1" applyAlignment="1">
      <alignment horizontal="center" vertical="center"/>
    </xf>
    <xf numFmtId="0" fontId="1" fillId="15" borderId="13" xfId="0" applyFont="1" applyFill="1" applyBorder="1" applyAlignment="1">
      <alignment horizontal="left" vertical="center" wrapText="1"/>
    </xf>
    <xf numFmtId="0" fontId="1" fillId="15" borderId="14" xfId="0" applyFont="1" applyFill="1" applyBorder="1" applyAlignment="1">
      <alignment horizontal="left" vertical="center" wrapText="1"/>
    </xf>
    <xf numFmtId="0" fontId="6" fillId="21" borderId="13" xfId="0" applyFont="1" applyFill="1" applyBorder="1" applyAlignment="1">
      <alignment horizontal="center" vertical="center"/>
    </xf>
    <xf numFmtId="0" fontId="6" fillId="21" borderId="14" xfId="0" applyFont="1" applyFill="1" applyBorder="1" applyAlignment="1">
      <alignment horizontal="center" vertical="center"/>
    </xf>
    <xf numFmtId="0" fontId="1" fillId="15" borderId="13" xfId="0" applyFont="1" applyFill="1" applyBorder="1" applyAlignment="1">
      <alignment horizontal="left" vertical="center"/>
    </xf>
    <xf numFmtId="0" fontId="1" fillId="15" borderId="14" xfId="0" applyFont="1" applyFill="1" applyBorder="1" applyAlignment="1">
      <alignment horizontal="left" vertical="center"/>
    </xf>
    <xf numFmtId="0" fontId="15" fillId="29" borderId="12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Excel Built-in Normal" xfId="1" xr:uid="{FCFF64EE-DEDC-4519-A813-FB0916AB0E58}"/>
    <cellStyle name="Normal" xfId="0" builtinId="0"/>
  </cellStyles>
  <dxfs count="160"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 tint="-4.9989318521683403E-2"/>
      </font>
      <fill>
        <patternFill>
          <bgColor theme="5"/>
        </patternFill>
      </fill>
    </dxf>
    <dxf>
      <font>
        <b/>
        <i val="0"/>
        <color theme="0" tint="-4.9989318521683403E-2"/>
      </font>
      <fill>
        <patternFill>
          <bgColor theme="5"/>
        </patternFill>
      </fill>
    </dxf>
    <dxf>
      <font>
        <b/>
        <i val="0"/>
        <color theme="0" tint="-4.9989318521683403E-2"/>
      </font>
      <fill>
        <patternFill>
          <bgColor theme="5"/>
        </patternFill>
      </fill>
    </dxf>
    <dxf>
      <font>
        <b/>
        <i val="0"/>
        <color theme="0" tint="-4.9989318521683403E-2"/>
      </font>
      <fill>
        <patternFill>
          <bgColor theme="5"/>
        </patternFill>
      </fill>
    </dxf>
    <dxf>
      <font>
        <b/>
        <i val="0"/>
        <color theme="0" tint="-4.9989318521683403E-2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rgb="FFFFCCFF"/>
        </patternFill>
      </fill>
    </dxf>
    <dxf>
      <fill>
        <patternFill>
          <bgColor rgb="FFD2ECB6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D2ECB6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51647D"/>
      <color rgb="FFF44AF8"/>
      <color rgb="FFFFCCFF"/>
      <color rgb="FFF34FDC"/>
      <color rgb="FFEBEEF1"/>
      <color rgb="FFFBD9CF"/>
      <color rgb="FFCCF0BE"/>
      <color rgb="FFFEE6FD"/>
      <color rgb="FFF954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$70" noThreeD="1"/>
</file>

<file path=xl/ctrlProps/ctrlProp10.xml><?xml version="1.0" encoding="utf-8"?>
<formControlPr xmlns="http://schemas.microsoft.com/office/spreadsheetml/2009/9/main" objectType="CheckBox" fmlaLink="$A$74" noThreeD="1"/>
</file>

<file path=xl/ctrlProps/ctrlProp11.xml><?xml version="1.0" encoding="utf-8"?>
<formControlPr xmlns="http://schemas.microsoft.com/office/spreadsheetml/2009/9/main" objectType="CheckBox" fmlaLink="$A$75" noThreeD="1"/>
</file>

<file path=xl/ctrlProps/ctrlProp12.xml><?xml version="1.0" encoding="utf-8"?>
<formControlPr xmlns="http://schemas.microsoft.com/office/spreadsheetml/2009/9/main" objectType="CheckBox" fmlaLink="$A$76" noThreeD="1"/>
</file>

<file path=xl/ctrlProps/ctrlProp13.xml><?xml version="1.0" encoding="utf-8"?>
<formControlPr xmlns="http://schemas.microsoft.com/office/spreadsheetml/2009/9/main" objectType="CheckBox" fmlaLink="$A$53" noThreeD="1"/>
</file>

<file path=xl/ctrlProps/ctrlProp14.xml><?xml version="1.0" encoding="utf-8"?>
<formControlPr xmlns="http://schemas.microsoft.com/office/spreadsheetml/2009/9/main" objectType="CheckBox" fmlaLink="$A$49" noThreeD="1"/>
</file>

<file path=xl/ctrlProps/ctrlProp15.xml><?xml version="1.0" encoding="utf-8"?>
<formControlPr xmlns="http://schemas.microsoft.com/office/spreadsheetml/2009/9/main" objectType="CheckBox" fmlaLink="$A$38" noThreeD="1"/>
</file>

<file path=xl/ctrlProps/ctrlProp16.xml><?xml version="1.0" encoding="utf-8"?>
<formControlPr xmlns="http://schemas.microsoft.com/office/spreadsheetml/2009/9/main" objectType="CheckBox" fmlaLink="$A$29" noThreeD="1"/>
</file>

<file path=xl/ctrlProps/ctrlProp17.xml><?xml version="1.0" encoding="utf-8"?>
<formControlPr xmlns="http://schemas.microsoft.com/office/spreadsheetml/2009/9/main" objectType="CheckBox" fmlaLink="$A$16" noThreeD="1"/>
</file>

<file path=xl/ctrlProps/ctrlProp18.xml><?xml version="1.0" encoding="utf-8"?>
<formControlPr xmlns="http://schemas.microsoft.com/office/spreadsheetml/2009/9/main" objectType="CheckBox" fmlaLink="$A$12" noThreeD="1"/>
</file>

<file path=xl/ctrlProps/ctrlProp19.xml><?xml version="1.0" encoding="utf-8"?>
<formControlPr xmlns="http://schemas.microsoft.com/office/spreadsheetml/2009/9/main" objectType="CheckBox" fmlaLink="$A$81" noThreeD="1"/>
</file>

<file path=xl/ctrlProps/ctrlProp2.xml><?xml version="1.0" encoding="utf-8"?>
<formControlPr xmlns="http://schemas.microsoft.com/office/spreadsheetml/2009/9/main" objectType="CheckBox" fmlaLink="$A$71" noThreeD="1"/>
</file>

<file path=xl/ctrlProps/ctrlProp20.xml><?xml version="1.0" encoding="utf-8"?>
<formControlPr xmlns="http://schemas.microsoft.com/office/spreadsheetml/2009/9/main" objectType="CheckBox" fmlaLink="$A$87" noThreeD="1"/>
</file>

<file path=xl/ctrlProps/ctrlProp21.xml><?xml version="1.0" encoding="utf-8"?>
<formControlPr xmlns="http://schemas.microsoft.com/office/spreadsheetml/2009/9/main" objectType="CheckBox" fmlaLink="$A$94" noThreeD="1"/>
</file>

<file path=xl/ctrlProps/ctrlProp22.xml><?xml version="1.0" encoding="utf-8"?>
<formControlPr xmlns="http://schemas.microsoft.com/office/spreadsheetml/2009/9/main" objectType="CheckBox" fmlaLink="$A$17" noThreeD="1"/>
</file>

<file path=xl/ctrlProps/ctrlProp23.xml><?xml version="1.0" encoding="utf-8"?>
<formControlPr xmlns="http://schemas.microsoft.com/office/spreadsheetml/2009/9/main" objectType="CheckBox" fmlaLink="$A$18" noThreeD="1"/>
</file>

<file path=xl/ctrlProps/ctrlProp24.xml><?xml version="1.0" encoding="utf-8"?>
<formControlPr xmlns="http://schemas.microsoft.com/office/spreadsheetml/2009/9/main" objectType="CheckBox" fmlaLink="$A$19" noThreeD="1"/>
</file>

<file path=xl/ctrlProps/ctrlProp25.xml><?xml version="1.0" encoding="utf-8"?>
<formControlPr xmlns="http://schemas.microsoft.com/office/spreadsheetml/2009/9/main" objectType="CheckBox" fmlaLink="$A$20" noThreeD="1"/>
</file>

<file path=xl/ctrlProps/ctrlProp26.xml><?xml version="1.0" encoding="utf-8"?>
<formControlPr xmlns="http://schemas.microsoft.com/office/spreadsheetml/2009/9/main" objectType="CheckBox" fmlaLink="$A$21" noThreeD="1"/>
</file>

<file path=xl/ctrlProps/ctrlProp27.xml><?xml version="1.0" encoding="utf-8"?>
<formControlPr xmlns="http://schemas.microsoft.com/office/spreadsheetml/2009/9/main" objectType="CheckBox" fmlaLink="$A$25" noThreeD="1"/>
</file>

<file path=xl/ctrlProps/ctrlProp28.xml><?xml version="1.0" encoding="utf-8"?>
<formControlPr xmlns="http://schemas.microsoft.com/office/spreadsheetml/2009/9/main" objectType="CheckBox" fmlaLink="$A$30" noThreeD="1"/>
</file>

<file path=xl/ctrlProps/ctrlProp29.xml><?xml version="1.0" encoding="utf-8"?>
<formControlPr xmlns="http://schemas.microsoft.com/office/spreadsheetml/2009/9/main" objectType="CheckBox" fmlaLink="$A$31" noThreeD="1"/>
</file>

<file path=xl/ctrlProps/ctrlProp3.xml><?xml version="1.0" encoding="utf-8"?>
<formControlPr xmlns="http://schemas.microsoft.com/office/spreadsheetml/2009/9/main" objectType="CheckBox" fmlaLink="$A$77" noThreeD="1"/>
</file>

<file path=xl/ctrlProps/ctrlProp30.xml><?xml version="1.0" encoding="utf-8"?>
<formControlPr xmlns="http://schemas.microsoft.com/office/spreadsheetml/2009/9/main" objectType="CheckBox" fmlaLink="$A$32" noThreeD="1"/>
</file>

<file path=xl/ctrlProps/ctrlProp31.xml><?xml version="1.0" encoding="utf-8"?>
<formControlPr xmlns="http://schemas.microsoft.com/office/spreadsheetml/2009/9/main" objectType="CheckBox" fmlaLink="$A$33" noThreeD="1"/>
</file>

<file path=xl/ctrlProps/ctrlProp32.xml><?xml version="1.0" encoding="utf-8"?>
<formControlPr xmlns="http://schemas.microsoft.com/office/spreadsheetml/2009/9/main" objectType="CheckBox" fmlaLink="$A$34" noThreeD="1"/>
</file>

<file path=xl/ctrlProps/ctrlProp33.xml><?xml version="1.0" encoding="utf-8"?>
<formControlPr xmlns="http://schemas.microsoft.com/office/spreadsheetml/2009/9/main" objectType="CheckBox" fmlaLink="$A$54" noThreeD="1"/>
</file>

<file path=xl/ctrlProps/ctrlProp34.xml><?xml version="1.0" encoding="utf-8"?>
<formControlPr xmlns="http://schemas.microsoft.com/office/spreadsheetml/2009/9/main" objectType="CheckBox" fmlaLink="$A$39" noThreeD="1"/>
</file>

<file path=xl/ctrlProps/ctrlProp35.xml><?xml version="1.0" encoding="utf-8"?>
<formControlPr xmlns="http://schemas.microsoft.com/office/spreadsheetml/2009/9/main" objectType="CheckBox" fmlaLink="$A$40" noThreeD="1"/>
</file>

<file path=xl/ctrlProps/ctrlProp36.xml><?xml version="1.0" encoding="utf-8"?>
<formControlPr xmlns="http://schemas.microsoft.com/office/spreadsheetml/2009/9/main" objectType="CheckBox" fmlaLink="$A$41" noThreeD="1"/>
</file>

<file path=xl/ctrlProps/ctrlProp37.xml><?xml version="1.0" encoding="utf-8"?>
<formControlPr xmlns="http://schemas.microsoft.com/office/spreadsheetml/2009/9/main" objectType="CheckBox" fmlaLink="$A$42" noThreeD="1"/>
</file>

<file path=xl/ctrlProps/ctrlProp38.xml><?xml version="1.0" encoding="utf-8"?>
<formControlPr xmlns="http://schemas.microsoft.com/office/spreadsheetml/2009/9/main" objectType="CheckBox" fmlaLink="$A$43" noThreeD="1"/>
</file>

<file path=xl/ctrlProps/ctrlProp39.xml><?xml version="1.0" encoding="utf-8"?>
<formControlPr xmlns="http://schemas.microsoft.com/office/spreadsheetml/2009/9/main" objectType="CheckBox" fmlaLink="$A$44" noThreeD="1"/>
</file>

<file path=xl/ctrlProps/ctrlProp4.xml><?xml version="1.0" encoding="utf-8"?>
<formControlPr xmlns="http://schemas.microsoft.com/office/spreadsheetml/2009/9/main" objectType="CheckBox" fmlaLink="$A$104" noThreeD="1"/>
</file>

<file path=xl/ctrlProps/ctrlProp40.xml><?xml version="1.0" encoding="utf-8"?>
<formControlPr xmlns="http://schemas.microsoft.com/office/spreadsheetml/2009/9/main" objectType="CheckBox" fmlaLink="$A$45" noThreeD="1"/>
</file>

<file path=xl/ctrlProps/ctrlProp41.xml><?xml version="1.0" encoding="utf-8"?>
<formControlPr xmlns="http://schemas.microsoft.com/office/spreadsheetml/2009/9/main" objectType="CheckBox" fmlaLink="$A$82" noThreeD="1"/>
</file>

<file path=xl/ctrlProps/ctrlProp42.xml><?xml version="1.0" encoding="utf-8"?>
<formControlPr xmlns="http://schemas.microsoft.com/office/spreadsheetml/2009/9/main" objectType="CheckBox" fmlaLink="$A$88" noThreeD="1"/>
</file>

<file path=xl/ctrlProps/ctrlProp43.xml><?xml version="1.0" encoding="utf-8"?>
<formControlPr xmlns="http://schemas.microsoft.com/office/spreadsheetml/2009/9/main" objectType="CheckBox" fmlaLink="$A$89" noThreeD="1"/>
</file>

<file path=xl/ctrlProps/ctrlProp44.xml><?xml version="1.0" encoding="utf-8"?>
<formControlPr xmlns="http://schemas.microsoft.com/office/spreadsheetml/2009/9/main" objectType="CheckBox" fmlaLink="$A$91" noThreeD="1"/>
</file>

<file path=xl/ctrlProps/ctrlProp45.xml><?xml version="1.0" encoding="utf-8"?>
<formControlPr xmlns="http://schemas.microsoft.com/office/spreadsheetml/2009/9/main" objectType="CheckBox" fmlaLink="$A$83" noThreeD="1"/>
</file>

<file path=xl/ctrlProps/ctrlProp46.xml><?xml version="1.0" encoding="utf-8"?>
<formControlPr xmlns="http://schemas.microsoft.com/office/spreadsheetml/2009/9/main" objectType="CheckBox" fmlaLink="$A$90" noThreeD="1"/>
</file>

<file path=xl/ctrlProps/ctrlProp47.xml><?xml version="1.0" encoding="utf-8"?>
<formControlPr xmlns="http://schemas.microsoft.com/office/spreadsheetml/2009/9/main" objectType="CheckBox" fmlaLink="$A$95" noThreeD="1"/>
</file>

<file path=xl/ctrlProps/ctrlProp48.xml><?xml version="1.0" encoding="utf-8"?>
<formControlPr xmlns="http://schemas.microsoft.com/office/spreadsheetml/2009/9/main" objectType="CheckBox" fmlaLink="$A$59" noThreeD="1"/>
</file>

<file path=xl/ctrlProps/ctrlProp49.xml><?xml version="1.0" encoding="utf-8"?>
<formControlPr xmlns="http://schemas.microsoft.com/office/spreadsheetml/2009/9/main" objectType="CheckBox" fmlaLink="$A$60" noThreeD="1"/>
</file>

<file path=xl/ctrlProps/ctrlProp5.xml><?xml version="1.0" encoding="utf-8"?>
<formControlPr xmlns="http://schemas.microsoft.com/office/spreadsheetml/2009/9/main" objectType="CheckBox" fmlaLink="$A$105" noThreeD="1"/>
</file>

<file path=xl/ctrlProps/ctrlProp50.xml><?xml version="1.0" encoding="utf-8"?>
<formControlPr xmlns="http://schemas.microsoft.com/office/spreadsheetml/2009/9/main" objectType="CheckBox" fmlaLink="$A$61" noThreeD="1"/>
</file>

<file path=xl/ctrlProps/ctrlProp51.xml><?xml version="1.0" encoding="utf-8"?>
<formControlPr xmlns="http://schemas.microsoft.com/office/spreadsheetml/2009/9/main" objectType="CheckBox" fmlaLink="$A$62" noThreeD="1"/>
</file>

<file path=xl/ctrlProps/ctrlProp52.xml><?xml version="1.0" encoding="utf-8"?>
<formControlPr xmlns="http://schemas.microsoft.com/office/spreadsheetml/2009/9/main" objectType="CheckBox" fmlaLink="$A$63" noThreeD="1"/>
</file>

<file path=xl/ctrlProps/ctrlProp53.xml><?xml version="1.0" encoding="utf-8"?>
<formControlPr xmlns="http://schemas.microsoft.com/office/spreadsheetml/2009/9/main" objectType="CheckBox" fmlaLink="$A$64" noThreeD="1"/>
</file>

<file path=xl/ctrlProps/ctrlProp54.xml><?xml version="1.0" encoding="utf-8"?>
<formControlPr xmlns="http://schemas.microsoft.com/office/spreadsheetml/2009/9/main" objectType="CheckBox" fmlaLink="$A$65" noThreeD="1"/>
</file>

<file path=xl/ctrlProps/ctrlProp55.xml><?xml version="1.0" encoding="utf-8"?>
<formControlPr xmlns="http://schemas.microsoft.com/office/spreadsheetml/2009/9/main" objectType="CheckBox" fmlaLink="$A$66" noThreeD="1"/>
</file>

<file path=xl/ctrlProps/ctrlProp6.xml><?xml version="1.0" encoding="utf-8"?>
<formControlPr xmlns="http://schemas.microsoft.com/office/spreadsheetml/2009/9/main" objectType="CheckBox" fmlaLink="$A$101" noThreeD="1"/>
</file>

<file path=xl/ctrlProps/ctrlProp7.xml><?xml version="1.0" encoding="utf-8"?>
<formControlPr xmlns="http://schemas.microsoft.com/office/spreadsheetml/2009/9/main" objectType="CheckBox" fmlaLink="$A$98" noThreeD="1"/>
</file>

<file path=xl/ctrlProps/ctrlProp8.xml><?xml version="1.0" encoding="utf-8"?>
<formControlPr xmlns="http://schemas.microsoft.com/office/spreadsheetml/2009/9/main" objectType="CheckBox" fmlaLink="$A$72" noThreeD="1"/>
</file>

<file path=xl/ctrlProps/ctrlProp9.xml><?xml version="1.0" encoding="utf-8"?>
<formControlPr xmlns="http://schemas.microsoft.com/office/spreadsheetml/2009/9/main" objectType="CheckBox" fmlaLink="$A$73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1311102</xdr:colOff>
      <xdr:row>0</xdr:row>
      <xdr:rowOff>100842</xdr:rowOff>
    </xdr:from>
    <xdr:to>
      <xdr:col>3</xdr:col>
      <xdr:colOff>901065</xdr:colOff>
      <xdr:row>4</xdr:row>
      <xdr:rowOff>124176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F9724B-B197-4168-B935-867CCF108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102" y="100842"/>
          <a:ext cx="2987213" cy="13568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1222375</xdr:colOff>
      <xdr:row>1</xdr:row>
      <xdr:rowOff>47625</xdr:rowOff>
    </xdr:from>
    <xdr:to>
      <xdr:col>2</xdr:col>
      <xdr:colOff>285288</xdr:colOff>
      <xdr:row>5</xdr:row>
      <xdr:rowOff>74769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D75F15-2FA5-486A-A418-E9CF9C34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365125"/>
          <a:ext cx="3142153" cy="12971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912495</xdr:colOff>
      <xdr:row>0</xdr:row>
      <xdr:rowOff>174625</xdr:rowOff>
    </xdr:from>
    <xdr:to>
      <xdr:col>3</xdr:col>
      <xdr:colOff>1963593</xdr:colOff>
      <xdr:row>3</xdr:row>
      <xdr:rowOff>515459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5BA5AB-E5EC-462E-9485-AAA63EE73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3495" y="174625"/>
          <a:ext cx="3130723" cy="128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603250</xdr:colOff>
      <xdr:row>0</xdr:row>
      <xdr:rowOff>111125</xdr:rowOff>
    </xdr:from>
    <xdr:to>
      <xdr:col>4</xdr:col>
      <xdr:colOff>1482263</xdr:colOff>
      <xdr:row>3</xdr:row>
      <xdr:rowOff>170654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429870-B689-4FB4-8205-B613C8660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11125"/>
          <a:ext cx="3117388" cy="12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69</xdr:row>
          <xdr:rowOff>95250</xdr:rowOff>
        </xdr:from>
        <xdr:to>
          <xdr:col>2</xdr:col>
          <xdr:colOff>1000125</xdr:colOff>
          <xdr:row>69</xdr:row>
          <xdr:rowOff>266700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70</xdr:row>
          <xdr:rowOff>95250</xdr:rowOff>
        </xdr:from>
        <xdr:to>
          <xdr:col>2</xdr:col>
          <xdr:colOff>990600</xdr:colOff>
          <xdr:row>70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76</xdr:row>
          <xdr:rowOff>95250</xdr:rowOff>
        </xdr:from>
        <xdr:to>
          <xdr:col>2</xdr:col>
          <xdr:colOff>1000125</xdr:colOff>
          <xdr:row>76</xdr:row>
          <xdr:rowOff>266700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103</xdr:row>
          <xdr:rowOff>38100</xdr:rowOff>
        </xdr:from>
        <xdr:to>
          <xdr:col>2</xdr:col>
          <xdr:colOff>990600</xdr:colOff>
          <xdr:row>103</xdr:row>
          <xdr:rowOff>228600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104</xdr:row>
          <xdr:rowOff>38100</xdr:rowOff>
        </xdr:from>
        <xdr:to>
          <xdr:col>2</xdr:col>
          <xdr:colOff>990600</xdr:colOff>
          <xdr:row>104</xdr:row>
          <xdr:rowOff>209550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100</xdr:row>
          <xdr:rowOff>19050</xdr:rowOff>
        </xdr:from>
        <xdr:to>
          <xdr:col>2</xdr:col>
          <xdr:colOff>1019175</xdr:colOff>
          <xdr:row>100</xdr:row>
          <xdr:rowOff>209550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97</xdr:row>
          <xdr:rowOff>57150</xdr:rowOff>
        </xdr:from>
        <xdr:to>
          <xdr:col>2</xdr:col>
          <xdr:colOff>971550</xdr:colOff>
          <xdr:row>97</xdr:row>
          <xdr:rowOff>247650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71</xdr:row>
          <xdr:rowOff>95250</xdr:rowOff>
        </xdr:from>
        <xdr:to>
          <xdr:col>2</xdr:col>
          <xdr:colOff>990600</xdr:colOff>
          <xdr:row>71</xdr:row>
          <xdr:rowOff>285750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72</xdr:row>
          <xdr:rowOff>95250</xdr:rowOff>
        </xdr:from>
        <xdr:to>
          <xdr:col>2</xdr:col>
          <xdr:colOff>990600</xdr:colOff>
          <xdr:row>72</xdr:row>
          <xdr:rowOff>266700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4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73</xdr:row>
          <xdr:rowOff>95250</xdr:rowOff>
        </xdr:from>
        <xdr:to>
          <xdr:col>2</xdr:col>
          <xdr:colOff>990600</xdr:colOff>
          <xdr:row>73</xdr:row>
          <xdr:rowOff>285750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4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74</xdr:row>
          <xdr:rowOff>95250</xdr:rowOff>
        </xdr:from>
        <xdr:to>
          <xdr:col>2</xdr:col>
          <xdr:colOff>990600</xdr:colOff>
          <xdr:row>74</xdr:row>
          <xdr:rowOff>266700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4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75</xdr:row>
          <xdr:rowOff>95250</xdr:rowOff>
        </xdr:from>
        <xdr:to>
          <xdr:col>2</xdr:col>
          <xdr:colOff>990600</xdr:colOff>
          <xdr:row>75</xdr:row>
          <xdr:rowOff>285750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4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52</xdr:row>
          <xdr:rowOff>57150</xdr:rowOff>
        </xdr:from>
        <xdr:to>
          <xdr:col>2</xdr:col>
          <xdr:colOff>981075</xdr:colOff>
          <xdr:row>52</xdr:row>
          <xdr:rowOff>266700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4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1114425</xdr:colOff>
          <xdr:row>48</xdr:row>
          <xdr:rowOff>9525</xdr:rowOff>
        </xdr:from>
        <xdr:to>
          <xdr:col>1</xdr:col>
          <xdr:colOff>1390650</xdr:colOff>
          <xdr:row>48</xdr:row>
          <xdr:rowOff>209550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4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37</xdr:row>
          <xdr:rowOff>57150</xdr:rowOff>
        </xdr:from>
        <xdr:to>
          <xdr:col>2</xdr:col>
          <xdr:colOff>1009650</xdr:colOff>
          <xdr:row>37</xdr:row>
          <xdr:rowOff>247650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4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28</xdr:row>
          <xdr:rowOff>76200</xdr:rowOff>
        </xdr:from>
        <xdr:to>
          <xdr:col>2</xdr:col>
          <xdr:colOff>981075</xdr:colOff>
          <xdr:row>28</xdr:row>
          <xdr:rowOff>247650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4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15</xdr:row>
          <xdr:rowOff>57150</xdr:rowOff>
        </xdr:from>
        <xdr:to>
          <xdr:col>2</xdr:col>
          <xdr:colOff>1000125</xdr:colOff>
          <xdr:row>15</xdr:row>
          <xdr:rowOff>266700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4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1619250</xdr:colOff>
          <xdr:row>11</xdr:row>
          <xdr:rowOff>85725</xdr:rowOff>
        </xdr:from>
        <xdr:to>
          <xdr:col>1</xdr:col>
          <xdr:colOff>1885950</xdr:colOff>
          <xdr:row>11</xdr:row>
          <xdr:rowOff>276225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4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80</xdr:row>
          <xdr:rowOff>76200</xdr:rowOff>
        </xdr:from>
        <xdr:to>
          <xdr:col>2</xdr:col>
          <xdr:colOff>1000125</xdr:colOff>
          <xdr:row>80</xdr:row>
          <xdr:rowOff>257175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4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86</xdr:row>
          <xdr:rowOff>57150</xdr:rowOff>
        </xdr:from>
        <xdr:to>
          <xdr:col>2</xdr:col>
          <xdr:colOff>952500</xdr:colOff>
          <xdr:row>86</xdr:row>
          <xdr:rowOff>209550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4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93</xdr:row>
          <xdr:rowOff>57150</xdr:rowOff>
        </xdr:from>
        <xdr:to>
          <xdr:col>2</xdr:col>
          <xdr:colOff>1019175</xdr:colOff>
          <xdr:row>93</xdr:row>
          <xdr:rowOff>219075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4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16</xdr:row>
          <xdr:rowOff>95250</xdr:rowOff>
        </xdr:from>
        <xdr:to>
          <xdr:col>2</xdr:col>
          <xdr:colOff>1000125</xdr:colOff>
          <xdr:row>16</xdr:row>
          <xdr:rowOff>285750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4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17</xdr:row>
          <xdr:rowOff>95250</xdr:rowOff>
        </xdr:from>
        <xdr:to>
          <xdr:col>2</xdr:col>
          <xdr:colOff>990600</xdr:colOff>
          <xdr:row>17</xdr:row>
          <xdr:rowOff>247650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4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18</xdr:row>
          <xdr:rowOff>95250</xdr:rowOff>
        </xdr:from>
        <xdr:to>
          <xdr:col>2</xdr:col>
          <xdr:colOff>1000125</xdr:colOff>
          <xdr:row>18</xdr:row>
          <xdr:rowOff>247650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4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19</xdr:row>
          <xdr:rowOff>95250</xdr:rowOff>
        </xdr:from>
        <xdr:to>
          <xdr:col>2</xdr:col>
          <xdr:colOff>1000125</xdr:colOff>
          <xdr:row>19</xdr:row>
          <xdr:rowOff>247650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4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20</xdr:row>
          <xdr:rowOff>95250</xdr:rowOff>
        </xdr:from>
        <xdr:to>
          <xdr:col>2</xdr:col>
          <xdr:colOff>1000125</xdr:colOff>
          <xdr:row>20</xdr:row>
          <xdr:rowOff>247650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4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24</xdr:row>
          <xdr:rowOff>9525</xdr:rowOff>
        </xdr:from>
        <xdr:to>
          <xdr:col>1</xdr:col>
          <xdr:colOff>1352550</xdr:colOff>
          <xdr:row>24</xdr:row>
          <xdr:rowOff>209550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4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29</xdr:row>
          <xdr:rowOff>76200</xdr:rowOff>
        </xdr:from>
        <xdr:to>
          <xdr:col>2</xdr:col>
          <xdr:colOff>1019175</xdr:colOff>
          <xdr:row>29</xdr:row>
          <xdr:rowOff>247650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4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30</xdr:row>
          <xdr:rowOff>76200</xdr:rowOff>
        </xdr:from>
        <xdr:to>
          <xdr:col>2</xdr:col>
          <xdr:colOff>1019175</xdr:colOff>
          <xdr:row>30</xdr:row>
          <xdr:rowOff>247650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4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31</xdr:row>
          <xdr:rowOff>76200</xdr:rowOff>
        </xdr:from>
        <xdr:to>
          <xdr:col>2</xdr:col>
          <xdr:colOff>1009650</xdr:colOff>
          <xdr:row>31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4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32</xdr:row>
          <xdr:rowOff>76200</xdr:rowOff>
        </xdr:from>
        <xdr:to>
          <xdr:col>2</xdr:col>
          <xdr:colOff>990600</xdr:colOff>
          <xdr:row>32</xdr:row>
          <xdr:rowOff>247650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4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33</xdr:row>
          <xdr:rowOff>76200</xdr:rowOff>
        </xdr:from>
        <xdr:to>
          <xdr:col>2</xdr:col>
          <xdr:colOff>933450</xdr:colOff>
          <xdr:row>33</xdr:row>
          <xdr:rowOff>247650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4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53</xdr:row>
          <xdr:rowOff>57150</xdr:rowOff>
        </xdr:from>
        <xdr:to>
          <xdr:col>2</xdr:col>
          <xdr:colOff>971550</xdr:colOff>
          <xdr:row>53</xdr:row>
          <xdr:rowOff>247650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4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38</xdr:row>
          <xdr:rowOff>76200</xdr:rowOff>
        </xdr:from>
        <xdr:to>
          <xdr:col>2</xdr:col>
          <xdr:colOff>990600</xdr:colOff>
          <xdr:row>38</xdr:row>
          <xdr:rowOff>276225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4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39</xdr:row>
          <xdr:rowOff>95250</xdr:rowOff>
        </xdr:from>
        <xdr:to>
          <xdr:col>2</xdr:col>
          <xdr:colOff>1009650</xdr:colOff>
          <xdr:row>39</xdr:row>
          <xdr:rowOff>295275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4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40</xdr:row>
          <xdr:rowOff>123825</xdr:rowOff>
        </xdr:from>
        <xdr:to>
          <xdr:col>2</xdr:col>
          <xdr:colOff>1009650</xdr:colOff>
          <xdr:row>41</xdr:row>
          <xdr:rowOff>9525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4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41</xdr:row>
          <xdr:rowOff>133350</xdr:rowOff>
        </xdr:from>
        <xdr:to>
          <xdr:col>2</xdr:col>
          <xdr:colOff>1009650</xdr:colOff>
          <xdr:row>41</xdr:row>
          <xdr:rowOff>295275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4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42</xdr:row>
          <xdr:rowOff>123825</xdr:rowOff>
        </xdr:from>
        <xdr:to>
          <xdr:col>2</xdr:col>
          <xdr:colOff>1009650</xdr:colOff>
          <xdr:row>42</xdr:row>
          <xdr:rowOff>285750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4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43</xdr:row>
          <xdr:rowOff>104775</xdr:rowOff>
        </xdr:from>
        <xdr:to>
          <xdr:col>2</xdr:col>
          <xdr:colOff>1009650</xdr:colOff>
          <xdr:row>43</xdr:row>
          <xdr:rowOff>266700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4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44</xdr:row>
          <xdr:rowOff>95250</xdr:rowOff>
        </xdr:from>
        <xdr:to>
          <xdr:col>2</xdr:col>
          <xdr:colOff>1009650</xdr:colOff>
          <xdr:row>44</xdr:row>
          <xdr:rowOff>247650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4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81</xdr:row>
          <xdr:rowOff>76200</xdr:rowOff>
        </xdr:from>
        <xdr:to>
          <xdr:col>2</xdr:col>
          <xdr:colOff>1000125</xdr:colOff>
          <xdr:row>81</xdr:row>
          <xdr:rowOff>257175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4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87</xdr:row>
          <xdr:rowOff>57150</xdr:rowOff>
        </xdr:from>
        <xdr:to>
          <xdr:col>2</xdr:col>
          <xdr:colOff>971550</xdr:colOff>
          <xdr:row>87</xdr:row>
          <xdr:rowOff>209550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4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88</xdr:row>
          <xdr:rowOff>57150</xdr:rowOff>
        </xdr:from>
        <xdr:to>
          <xdr:col>2</xdr:col>
          <xdr:colOff>971550</xdr:colOff>
          <xdr:row>88</xdr:row>
          <xdr:rowOff>209550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4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90</xdr:row>
          <xdr:rowOff>57150</xdr:rowOff>
        </xdr:from>
        <xdr:to>
          <xdr:col>2</xdr:col>
          <xdr:colOff>914400</xdr:colOff>
          <xdr:row>90</xdr:row>
          <xdr:rowOff>247650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4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82</xdr:row>
          <xdr:rowOff>76200</xdr:rowOff>
        </xdr:from>
        <xdr:to>
          <xdr:col>2</xdr:col>
          <xdr:colOff>1000125</xdr:colOff>
          <xdr:row>82</xdr:row>
          <xdr:rowOff>257175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4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89</xdr:row>
          <xdr:rowOff>38100</xdr:rowOff>
        </xdr:from>
        <xdr:to>
          <xdr:col>2</xdr:col>
          <xdr:colOff>914400</xdr:colOff>
          <xdr:row>89</xdr:row>
          <xdr:rowOff>228600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4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94</xdr:row>
          <xdr:rowOff>57150</xdr:rowOff>
        </xdr:from>
        <xdr:to>
          <xdr:col>2</xdr:col>
          <xdr:colOff>1019175</xdr:colOff>
          <xdr:row>94</xdr:row>
          <xdr:rowOff>219075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4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58</xdr:row>
          <xdr:rowOff>95250</xdr:rowOff>
        </xdr:from>
        <xdr:to>
          <xdr:col>2</xdr:col>
          <xdr:colOff>952500</xdr:colOff>
          <xdr:row>58</xdr:row>
          <xdr:rowOff>285750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4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59</xdr:row>
          <xdr:rowOff>57150</xdr:rowOff>
        </xdr:from>
        <xdr:to>
          <xdr:col>2</xdr:col>
          <xdr:colOff>962025</xdr:colOff>
          <xdr:row>59</xdr:row>
          <xdr:rowOff>247650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4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60</xdr:row>
          <xdr:rowOff>66675</xdr:rowOff>
        </xdr:from>
        <xdr:to>
          <xdr:col>2</xdr:col>
          <xdr:colOff>952500</xdr:colOff>
          <xdr:row>60</xdr:row>
          <xdr:rowOff>238125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4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61</xdr:row>
          <xdr:rowOff>114300</xdr:rowOff>
        </xdr:from>
        <xdr:to>
          <xdr:col>2</xdr:col>
          <xdr:colOff>971550</xdr:colOff>
          <xdr:row>61</xdr:row>
          <xdr:rowOff>266700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4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62</xdr:row>
          <xdr:rowOff>95250</xdr:rowOff>
        </xdr:from>
        <xdr:to>
          <xdr:col>2</xdr:col>
          <xdr:colOff>962025</xdr:colOff>
          <xdr:row>62</xdr:row>
          <xdr:rowOff>285750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4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63</xdr:row>
          <xdr:rowOff>95250</xdr:rowOff>
        </xdr:from>
        <xdr:to>
          <xdr:col>2</xdr:col>
          <xdr:colOff>971550</xdr:colOff>
          <xdr:row>63</xdr:row>
          <xdr:rowOff>285750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4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64</xdr:row>
          <xdr:rowOff>95250</xdr:rowOff>
        </xdr:from>
        <xdr:to>
          <xdr:col>2</xdr:col>
          <xdr:colOff>942975</xdr:colOff>
          <xdr:row>64</xdr:row>
          <xdr:rowOff>247650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4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65</xdr:row>
          <xdr:rowOff>114300</xdr:rowOff>
        </xdr:from>
        <xdr:to>
          <xdr:col>2</xdr:col>
          <xdr:colOff>952500</xdr:colOff>
          <xdr:row>65</xdr:row>
          <xdr:rowOff>266700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4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1490345</xdr:colOff>
      <xdr:row>0</xdr:row>
      <xdr:rowOff>220345</xdr:rowOff>
    </xdr:from>
    <xdr:to>
      <xdr:col>4</xdr:col>
      <xdr:colOff>174163</xdr:colOff>
      <xdr:row>3</xdr:row>
      <xdr:rowOff>239869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A7F7CA-3D68-4D1B-898B-2741DF12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4095" y="220345"/>
          <a:ext cx="3125008" cy="128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G160"/>
  <sheetViews>
    <sheetView showGridLines="0" tabSelected="1" zoomScale="60" zoomScaleNormal="60" workbookViewId="0">
      <selection activeCell="B31" sqref="B31:F31"/>
    </sheetView>
  </sheetViews>
  <sheetFormatPr baseColWidth="10" defaultColWidth="8.85546875" defaultRowHeight="26.25" x14ac:dyDescent="0.4"/>
  <cols>
    <col min="1" max="1" width="42.28515625" style="8" customWidth="1"/>
    <col min="2" max="3" width="50.85546875" style="8" bestFit="1" customWidth="1"/>
    <col min="4" max="4" width="37.85546875" style="8" customWidth="1"/>
    <col min="5" max="6" width="45.140625" style="8" bestFit="1" customWidth="1"/>
    <col min="7" max="16384" width="8.85546875" style="8"/>
  </cols>
  <sheetData>
    <row r="1" spans="1:6" s="2" customFormat="1" x14ac:dyDescent="0.25">
      <c r="A1" s="1"/>
      <c r="B1" s="1"/>
      <c r="C1" s="1"/>
      <c r="D1" s="1"/>
      <c r="E1" s="1"/>
      <c r="F1" s="1"/>
    </row>
    <row r="2" spans="1:6" s="2" customFormat="1" x14ac:dyDescent="0.25">
      <c r="A2" s="1"/>
      <c r="B2" s="1"/>
      <c r="C2" s="1"/>
      <c r="D2" s="1"/>
      <c r="E2" s="1"/>
      <c r="F2" s="1"/>
    </row>
    <row r="3" spans="1:6" s="2" customFormat="1" x14ac:dyDescent="0.25">
      <c r="A3" s="1"/>
      <c r="B3" s="1"/>
      <c r="C3" s="1"/>
      <c r="D3" s="1"/>
      <c r="E3" s="1"/>
      <c r="F3" s="1"/>
    </row>
    <row r="4" spans="1:6" s="2" customFormat="1" x14ac:dyDescent="0.25">
      <c r="A4" s="1"/>
      <c r="B4" s="1"/>
      <c r="C4" s="1"/>
      <c r="D4" s="1"/>
      <c r="E4" s="1"/>
      <c r="F4" s="1"/>
    </row>
    <row r="5" spans="1:6" s="2" customFormat="1" x14ac:dyDescent="0.25">
      <c r="A5" s="1"/>
      <c r="B5" s="1"/>
      <c r="C5" s="1"/>
      <c r="D5" s="1"/>
      <c r="E5" s="1"/>
      <c r="F5" s="1"/>
    </row>
    <row r="6" spans="1:6" s="2" customFormat="1" ht="31.5" x14ac:dyDescent="0.25">
      <c r="A6" s="152" t="s">
        <v>0</v>
      </c>
      <c r="B6" s="152"/>
      <c r="C6" s="152"/>
      <c r="D6" s="152"/>
      <c r="E6" s="152"/>
      <c r="F6" s="152"/>
    </row>
    <row r="7" spans="1:6" s="2" customFormat="1" ht="31.5" x14ac:dyDescent="0.25">
      <c r="A7" s="34" t="s">
        <v>1</v>
      </c>
      <c r="B7" s="155"/>
      <c r="C7" s="156"/>
      <c r="D7" s="34" t="s">
        <v>2</v>
      </c>
      <c r="E7" s="155"/>
      <c r="F7" s="156"/>
    </row>
    <row r="8" spans="1:6" s="2" customFormat="1" ht="31.5" x14ac:dyDescent="0.25">
      <c r="A8" s="34" t="s">
        <v>3</v>
      </c>
      <c r="B8" s="35"/>
      <c r="C8" s="34" t="s">
        <v>4</v>
      </c>
      <c r="D8" s="36"/>
      <c r="E8" s="34" t="s">
        <v>5</v>
      </c>
      <c r="F8" s="37"/>
    </row>
    <row r="9" spans="1:6" s="2" customFormat="1" x14ac:dyDescent="0.25">
      <c r="A9" s="3"/>
      <c r="B9" s="4"/>
      <c r="C9" s="5"/>
      <c r="D9" s="5"/>
      <c r="E9" s="38" t="s">
        <v>6</v>
      </c>
      <c r="F9" s="39"/>
    </row>
    <row r="10" spans="1:6" s="2" customFormat="1" x14ac:dyDescent="0.25">
      <c r="A10" s="3"/>
      <c r="B10" s="4"/>
      <c r="C10" s="5"/>
      <c r="D10" s="5"/>
      <c r="E10" s="38"/>
      <c r="F10" s="39"/>
    </row>
    <row r="11" spans="1:6" s="2" customFormat="1" ht="21" customHeight="1" x14ac:dyDescent="0.25">
      <c r="A11" s="153" t="s">
        <v>7</v>
      </c>
      <c r="B11" s="153"/>
      <c r="C11" s="153"/>
      <c r="D11" s="153"/>
      <c r="E11" s="153"/>
      <c r="F11" s="153"/>
    </row>
    <row r="12" spans="1:6" x14ac:dyDescent="0.4">
      <c r="A12" s="7"/>
      <c r="B12" s="7"/>
      <c r="C12" s="7"/>
      <c r="D12" s="7"/>
      <c r="E12" s="7"/>
      <c r="F12" s="7"/>
    </row>
    <row r="13" spans="1:6" x14ac:dyDescent="0.4">
      <c r="A13" s="154" t="s">
        <v>8</v>
      </c>
      <c r="B13" s="154"/>
      <c r="C13" s="154"/>
      <c r="D13" s="154"/>
      <c r="E13" s="154"/>
      <c r="F13" s="154"/>
    </row>
    <row r="14" spans="1:6" x14ac:dyDescent="0.4">
      <c r="A14" s="9" t="s">
        <v>9</v>
      </c>
      <c r="B14" s="157"/>
      <c r="C14" s="158"/>
      <c r="D14" s="158"/>
      <c r="E14" s="158"/>
      <c r="F14" s="159"/>
    </row>
    <row r="15" spans="1:6" x14ac:dyDescent="0.4">
      <c r="A15" s="9" t="s">
        <v>10</v>
      </c>
      <c r="B15" s="157"/>
      <c r="C15" s="158"/>
      <c r="D15" s="158"/>
      <c r="E15" s="158"/>
      <c r="F15" s="159"/>
    </row>
    <row r="16" spans="1:6" x14ac:dyDescent="0.4">
      <c r="A16" s="9" t="s">
        <v>11</v>
      </c>
      <c r="B16" s="157"/>
      <c r="C16" s="158"/>
      <c r="D16" s="158"/>
      <c r="E16" s="158"/>
      <c r="F16" s="159"/>
    </row>
    <row r="17" spans="1:6" x14ac:dyDescent="0.4">
      <c r="A17" s="9" t="s">
        <v>12</v>
      </c>
      <c r="B17" s="157"/>
      <c r="C17" s="158"/>
      <c r="D17" s="158"/>
      <c r="E17" s="158"/>
      <c r="F17" s="159"/>
    </row>
    <row r="18" spans="1:6" x14ac:dyDescent="0.4">
      <c r="A18" s="9" t="s">
        <v>13</v>
      </c>
      <c r="B18" s="157"/>
      <c r="C18" s="158"/>
      <c r="D18" s="158"/>
      <c r="E18" s="158"/>
      <c r="F18" s="159"/>
    </row>
    <row r="19" spans="1:6" x14ac:dyDescent="0.4">
      <c r="A19" s="9" t="s">
        <v>14</v>
      </c>
      <c r="B19" s="157"/>
      <c r="C19" s="158"/>
      <c r="D19" s="158"/>
      <c r="E19" s="158"/>
      <c r="F19" s="159"/>
    </row>
    <row r="20" spans="1:6" x14ac:dyDescent="0.4">
      <c r="A20" s="9" t="s">
        <v>15</v>
      </c>
      <c r="B20" s="157"/>
      <c r="C20" s="158"/>
      <c r="D20" s="158"/>
      <c r="E20" s="158"/>
      <c r="F20" s="159"/>
    </row>
    <row r="21" spans="1:6" x14ac:dyDescent="0.4">
      <c r="A21" s="9" t="s">
        <v>16</v>
      </c>
      <c r="B21" s="157"/>
      <c r="C21" s="158"/>
      <c r="D21" s="158"/>
      <c r="E21" s="158"/>
      <c r="F21" s="159"/>
    </row>
    <row r="22" spans="1:6" x14ac:dyDescent="0.4">
      <c r="A22" s="154" t="s">
        <v>17</v>
      </c>
      <c r="B22" s="154"/>
      <c r="C22" s="154"/>
      <c r="D22" s="154"/>
      <c r="E22" s="154"/>
      <c r="F22" s="154"/>
    </row>
    <row r="23" spans="1:6" x14ac:dyDescent="0.4">
      <c r="A23" s="9" t="s">
        <v>18</v>
      </c>
      <c r="B23" s="160" t="e">
        <f>+'Análisis Fotografía Frontal'!E15&amp;" "&amp;'Análisis Fotografía Frontal'!F15</f>
        <v>#DIV/0!</v>
      </c>
      <c r="C23" s="161"/>
      <c r="D23" s="161"/>
      <c r="E23" s="161"/>
      <c r="F23" s="162"/>
    </row>
    <row r="24" spans="1:6" x14ac:dyDescent="0.4">
      <c r="A24" s="9" t="s">
        <v>19</v>
      </c>
      <c r="B24" s="157"/>
      <c r="C24" s="158"/>
      <c r="D24" s="158"/>
      <c r="E24" s="158"/>
      <c r="F24" s="159"/>
    </row>
    <row r="25" spans="1:6" x14ac:dyDescent="0.4">
      <c r="A25" s="9" t="s">
        <v>20</v>
      </c>
      <c r="B25" s="160" t="e">
        <f>+'Análisis Fotografía Frontal'!E21&amp;" "&amp;'Análisis Fotografía Frontal'!F21</f>
        <v>#DIV/0!</v>
      </c>
      <c r="C25" s="161"/>
      <c r="D25" s="161"/>
      <c r="E25" s="161"/>
      <c r="F25" s="162"/>
    </row>
    <row r="26" spans="1:6" x14ac:dyDescent="0.4">
      <c r="A26" s="9" t="s">
        <v>21</v>
      </c>
      <c r="B26" s="10" t="e">
        <f>+'Análisis Fotografía Frontal'!E27&amp;" "&amp;'Análisis Fotografía Frontal'!F27</f>
        <v>#DIV/0!</v>
      </c>
      <c r="C26" s="11"/>
      <c r="D26" s="11"/>
      <c r="E26" s="11"/>
      <c r="F26" s="12"/>
    </row>
    <row r="27" spans="1:6" x14ac:dyDescent="0.4">
      <c r="A27" s="9" t="s">
        <v>22</v>
      </c>
      <c r="B27" s="10" t="e">
        <f>+'Análisis Fotografía Frontal'!E33&amp;" "&amp;'Análisis Fotografía Frontal'!F33</f>
        <v>#DIV/0!</v>
      </c>
      <c r="C27" s="11"/>
      <c r="D27" s="11"/>
      <c r="E27" s="11"/>
      <c r="F27" s="12"/>
    </row>
    <row r="28" spans="1:6" x14ac:dyDescent="0.4">
      <c r="A28" s="9" t="s">
        <v>23</v>
      </c>
      <c r="B28" s="157"/>
      <c r="C28" s="158"/>
      <c r="D28" s="158"/>
      <c r="E28" s="158"/>
      <c r="F28" s="159"/>
    </row>
    <row r="29" spans="1:6" x14ac:dyDescent="0.4">
      <c r="A29" s="9" t="s">
        <v>24</v>
      </c>
      <c r="B29" s="10" t="str">
        <f>+'Análisis Fotografía Frontal'!D38&amp;" "&amp;'Análisis Fotografía Frontal'!F38</f>
        <v xml:space="preserve">Falta Valor </v>
      </c>
      <c r="C29" s="11"/>
      <c r="D29" s="11"/>
      <c r="E29" s="11"/>
      <c r="F29" s="12"/>
    </row>
    <row r="30" spans="1:6" x14ac:dyDescent="0.4">
      <c r="A30" s="9" t="s">
        <v>25</v>
      </c>
      <c r="B30" s="10" t="str">
        <f>+'Análisis Fotografía Frontal'!D41&amp;" "&amp;'Análisis Fotografía Frontal'!F41</f>
        <v xml:space="preserve">Falta Valor </v>
      </c>
      <c r="C30" s="11"/>
      <c r="D30" s="11"/>
      <c r="E30" s="11"/>
      <c r="F30" s="12"/>
    </row>
    <row r="31" spans="1:6" x14ac:dyDescent="0.4">
      <c r="A31" s="9" t="s">
        <v>26</v>
      </c>
      <c r="B31" s="157"/>
      <c r="C31" s="158"/>
      <c r="D31" s="158"/>
      <c r="E31" s="158"/>
      <c r="F31" s="159"/>
    </row>
    <row r="32" spans="1:6" x14ac:dyDescent="0.4">
      <c r="A32" s="9" t="s">
        <v>27</v>
      </c>
      <c r="B32" s="157"/>
      <c r="C32" s="158"/>
      <c r="D32" s="158"/>
      <c r="E32" s="158"/>
      <c r="F32" s="159"/>
    </row>
    <row r="33" spans="1:6" x14ac:dyDescent="0.4">
      <c r="A33" s="154" t="s">
        <v>28</v>
      </c>
      <c r="B33" s="154"/>
      <c r="C33" s="154"/>
      <c r="D33" s="154"/>
      <c r="E33" s="154"/>
      <c r="F33" s="154"/>
    </row>
    <row r="34" spans="1:6" x14ac:dyDescent="0.4">
      <c r="A34" s="9" t="s">
        <v>29</v>
      </c>
      <c r="B34" s="157"/>
      <c r="C34" s="158"/>
      <c r="D34" s="158"/>
      <c r="E34" s="158"/>
      <c r="F34" s="159"/>
    </row>
    <row r="35" spans="1:6" x14ac:dyDescent="0.4">
      <c r="A35" s="9" t="s">
        <v>30</v>
      </c>
      <c r="B35" s="157"/>
      <c r="C35" s="158"/>
      <c r="D35" s="158"/>
      <c r="E35" s="158"/>
      <c r="F35" s="159"/>
    </row>
    <row r="36" spans="1:6" x14ac:dyDescent="0.4">
      <c r="A36" s="9" t="s">
        <v>31</v>
      </c>
      <c r="B36" s="157"/>
      <c r="C36" s="158"/>
      <c r="D36" s="158"/>
      <c r="E36" s="158"/>
      <c r="F36" s="159"/>
    </row>
    <row r="37" spans="1:6" x14ac:dyDescent="0.4">
      <c r="A37" s="9" t="s">
        <v>32</v>
      </c>
      <c r="B37" s="157"/>
      <c r="C37" s="158"/>
      <c r="D37" s="158"/>
      <c r="E37" s="158"/>
      <c r="F37" s="159"/>
    </row>
    <row r="38" spans="1:6" x14ac:dyDescent="0.4">
      <c r="A38" s="9" t="s">
        <v>33</v>
      </c>
      <c r="B38" s="157"/>
      <c r="C38" s="158"/>
      <c r="D38" s="158"/>
      <c r="E38" s="158"/>
      <c r="F38" s="159"/>
    </row>
    <row r="39" spans="1:6" x14ac:dyDescent="0.4">
      <c r="A39" s="9" t="s">
        <v>34</v>
      </c>
      <c r="B39" s="157"/>
      <c r="C39" s="158"/>
      <c r="D39" s="158"/>
      <c r="E39" s="158"/>
      <c r="F39" s="159"/>
    </row>
    <row r="40" spans="1:6" x14ac:dyDescent="0.4">
      <c r="A40" s="9" t="s">
        <v>35</v>
      </c>
      <c r="B40" s="157"/>
      <c r="C40" s="158"/>
      <c r="D40" s="158"/>
      <c r="E40" s="158"/>
      <c r="F40" s="159"/>
    </row>
    <row r="41" spans="1:6" x14ac:dyDescent="0.4">
      <c r="A41" s="9" t="s">
        <v>36</v>
      </c>
      <c r="B41" s="157"/>
      <c r="C41" s="158"/>
      <c r="D41" s="158"/>
      <c r="E41" s="158"/>
      <c r="F41" s="159"/>
    </row>
    <row r="42" spans="1:6" x14ac:dyDescent="0.4">
      <c r="A42" s="9" t="s">
        <v>37</v>
      </c>
      <c r="B42" s="157"/>
      <c r="C42" s="158"/>
      <c r="D42" s="158"/>
      <c r="E42" s="158"/>
      <c r="F42" s="159"/>
    </row>
    <row r="43" spans="1:6" x14ac:dyDescent="0.4">
      <c r="A43" s="9" t="s">
        <v>38</v>
      </c>
      <c r="B43" s="157"/>
      <c r="C43" s="158"/>
      <c r="D43" s="158"/>
      <c r="E43" s="158"/>
      <c r="F43" s="159"/>
    </row>
    <row r="44" spans="1:6" x14ac:dyDescent="0.4">
      <c r="A44" s="9" t="s">
        <v>39</v>
      </c>
      <c r="B44" s="157"/>
      <c r="C44" s="158"/>
      <c r="D44" s="158"/>
      <c r="E44" s="158"/>
      <c r="F44" s="159"/>
    </row>
    <row r="45" spans="1:6" x14ac:dyDescent="0.4">
      <c r="A45" s="9" t="s">
        <v>40</v>
      </c>
      <c r="B45" s="157"/>
      <c r="C45" s="158"/>
      <c r="D45" s="158"/>
      <c r="E45" s="158"/>
      <c r="F45" s="159"/>
    </row>
    <row r="46" spans="1:6" x14ac:dyDescent="0.4">
      <c r="A46" s="9" t="s">
        <v>41</v>
      </c>
      <c r="B46" s="157"/>
      <c r="C46" s="158"/>
      <c r="D46" s="158"/>
      <c r="E46" s="158"/>
      <c r="F46" s="159"/>
    </row>
    <row r="47" spans="1:6" x14ac:dyDescent="0.4">
      <c r="A47" s="9" t="s">
        <v>42</v>
      </c>
      <c r="B47" s="157"/>
      <c r="C47" s="158"/>
      <c r="D47" s="158"/>
      <c r="E47" s="158"/>
      <c r="F47" s="159"/>
    </row>
    <row r="48" spans="1:6" x14ac:dyDescent="0.4">
      <c r="A48" s="9" t="s">
        <v>43</v>
      </c>
      <c r="B48" s="157"/>
      <c r="C48" s="158"/>
      <c r="D48" s="158"/>
      <c r="E48" s="158"/>
      <c r="F48" s="159"/>
    </row>
    <row r="49" spans="1:6" x14ac:dyDescent="0.4">
      <c r="A49" s="9" t="s">
        <v>44</v>
      </c>
      <c r="B49" s="157"/>
      <c r="C49" s="158"/>
      <c r="D49" s="158"/>
      <c r="E49" s="158"/>
      <c r="F49" s="159"/>
    </row>
    <row r="50" spans="1:6" x14ac:dyDescent="0.4">
      <c r="A50" s="154" t="s">
        <v>45</v>
      </c>
      <c r="B50" s="154"/>
      <c r="C50" s="154"/>
      <c r="D50" s="154"/>
      <c r="E50" s="154"/>
      <c r="F50" s="154"/>
    </row>
    <row r="51" spans="1:6" x14ac:dyDescent="0.4">
      <c r="A51" s="9" t="s">
        <v>46</v>
      </c>
      <c r="B51" s="157"/>
      <c r="C51" s="158"/>
      <c r="D51" s="158"/>
      <c r="E51" s="158"/>
      <c r="F51" s="159"/>
    </row>
    <row r="52" spans="1:6" x14ac:dyDescent="0.4">
      <c r="A52" s="13" t="s">
        <v>47</v>
      </c>
      <c r="B52" s="157"/>
      <c r="C52" s="158"/>
      <c r="D52" s="158"/>
      <c r="E52" s="158"/>
      <c r="F52" s="159"/>
    </row>
    <row r="53" spans="1:6" x14ac:dyDescent="0.4">
      <c r="A53" s="13" t="s">
        <v>48</v>
      </c>
      <c r="B53" s="157"/>
      <c r="C53" s="158"/>
      <c r="D53" s="158"/>
      <c r="E53" s="158"/>
      <c r="F53" s="159"/>
    </row>
    <row r="54" spans="1:6" x14ac:dyDescent="0.4">
      <c r="A54" s="13" t="s">
        <v>49</v>
      </c>
      <c r="B54" s="157"/>
      <c r="C54" s="158"/>
      <c r="D54" s="158"/>
      <c r="E54" s="158"/>
      <c r="F54" s="159"/>
    </row>
    <row r="55" spans="1:6" x14ac:dyDescent="0.4">
      <c r="A55" s="13" t="s">
        <v>50</v>
      </c>
      <c r="B55" s="157"/>
      <c r="C55" s="158"/>
      <c r="D55" s="158"/>
      <c r="E55" s="158"/>
      <c r="F55" s="159"/>
    </row>
    <row r="56" spans="1:6" x14ac:dyDescent="0.4">
      <c r="A56" s="13" t="s">
        <v>51</v>
      </c>
      <c r="B56" s="157"/>
      <c r="C56" s="158"/>
      <c r="D56" s="158"/>
      <c r="E56" s="158"/>
      <c r="F56" s="159"/>
    </row>
    <row r="57" spans="1:6" x14ac:dyDescent="0.4">
      <c r="A57" s="13" t="s">
        <v>52</v>
      </c>
      <c r="B57" s="157"/>
      <c r="C57" s="158"/>
      <c r="D57" s="158"/>
      <c r="E57" s="158"/>
      <c r="F57" s="159"/>
    </row>
    <row r="58" spans="1:6" x14ac:dyDescent="0.4">
      <c r="A58" s="13" t="s">
        <v>53</v>
      </c>
      <c r="B58" s="157"/>
      <c r="C58" s="158"/>
      <c r="D58" s="158"/>
      <c r="E58" s="158"/>
      <c r="F58" s="159"/>
    </row>
    <row r="59" spans="1:6" ht="28.9" customHeight="1" x14ac:dyDescent="0.4">
      <c r="A59" s="163" t="s">
        <v>54</v>
      </c>
      <c r="B59" s="163"/>
      <c r="C59" s="163"/>
      <c r="D59" s="163"/>
      <c r="E59" s="163"/>
      <c r="F59" s="163"/>
    </row>
    <row r="60" spans="1:6" x14ac:dyDescent="0.4">
      <c r="A60" s="9" t="s">
        <v>55</v>
      </c>
      <c r="B60" s="157"/>
      <c r="C60" s="158"/>
      <c r="D60" s="158"/>
      <c r="E60" s="158"/>
      <c r="F60" s="159"/>
    </row>
    <row r="61" spans="1:6" x14ac:dyDescent="0.4">
      <c r="A61" s="9" t="s">
        <v>56</v>
      </c>
      <c r="B61" s="157"/>
      <c r="C61" s="158"/>
      <c r="D61" s="158"/>
      <c r="E61" s="158"/>
      <c r="F61" s="159"/>
    </row>
    <row r="62" spans="1:6" x14ac:dyDescent="0.4">
      <c r="A62" s="9" t="s">
        <v>57</v>
      </c>
      <c r="B62" s="157"/>
      <c r="C62" s="158"/>
      <c r="D62" s="158"/>
      <c r="E62" s="158"/>
      <c r="F62" s="159"/>
    </row>
    <row r="63" spans="1:6" x14ac:dyDescent="0.4">
      <c r="A63" s="9" t="s">
        <v>58</v>
      </c>
      <c r="B63" s="157"/>
      <c r="C63" s="158"/>
      <c r="D63" s="158"/>
      <c r="E63" s="158"/>
      <c r="F63" s="159"/>
    </row>
    <row r="64" spans="1:6" x14ac:dyDescent="0.4">
      <c r="A64" s="9" t="s">
        <v>59</v>
      </c>
      <c r="B64" s="157"/>
      <c r="C64" s="158"/>
      <c r="D64" s="158"/>
      <c r="E64" s="158"/>
      <c r="F64" s="159"/>
    </row>
    <row r="65" spans="1:6" x14ac:dyDescent="0.4">
      <c r="A65" s="9" t="s">
        <v>60</v>
      </c>
      <c r="B65" s="157"/>
      <c r="C65" s="158"/>
      <c r="D65" s="158"/>
      <c r="E65" s="158"/>
      <c r="F65" s="159"/>
    </row>
    <row r="66" spans="1:6" x14ac:dyDescent="0.4">
      <c r="A66" s="9" t="s">
        <v>61</v>
      </c>
      <c r="B66" s="157"/>
      <c r="C66" s="158"/>
      <c r="D66" s="158"/>
      <c r="E66" s="158"/>
      <c r="F66" s="159"/>
    </row>
    <row r="67" spans="1:6" x14ac:dyDescent="0.4">
      <c r="A67" s="9" t="s">
        <v>62</v>
      </c>
      <c r="B67" s="157"/>
      <c r="C67" s="158"/>
      <c r="D67" s="158"/>
      <c r="E67" s="158"/>
      <c r="F67" s="159"/>
    </row>
    <row r="68" spans="1:6" x14ac:dyDescent="0.4">
      <c r="A68" s="9" t="s">
        <v>63</v>
      </c>
      <c r="B68" s="53"/>
      <c r="C68" s="54"/>
      <c r="D68" s="54"/>
      <c r="E68" s="54"/>
      <c r="F68" s="55"/>
    </row>
    <row r="69" spans="1:6" x14ac:dyDescent="0.4">
      <c r="A69" s="9"/>
      <c r="B69" s="56"/>
      <c r="C69" s="52"/>
      <c r="D69" s="52"/>
      <c r="E69" s="52"/>
      <c r="F69" s="57"/>
    </row>
    <row r="70" spans="1:6" x14ac:dyDescent="0.4">
      <c r="A70" s="9"/>
      <c r="B70" s="56"/>
      <c r="C70" s="52"/>
      <c r="D70" s="52"/>
      <c r="E70" s="52"/>
      <c r="F70" s="57"/>
    </row>
    <row r="71" spans="1:6" x14ac:dyDescent="0.4">
      <c r="A71" s="14"/>
      <c r="B71" s="58"/>
      <c r="C71" s="59"/>
      <c r="D71" s="59"/>
      <c r="E71" s="60"/>
      <c r="F71" s="61"/>
    </row>
    <row r="72" spans="1:6" x14ac:dyDescent="0.4">
      <c r="A72" s="154" t="s">
        <v>64</v>
      </c>
      <c r="B72" s="154"/>
      <c r="C72" s="154"/>
      <c r="D72" s="154"/>
      <c r="E72" s="154"/>
      <c r="F72" s="154"/>
    </row>
    <row r="73" spans="1:6" x14ac:dyDescent="0.4">
      <c r="A73" s="7"/>
      <c r="B73" s="164" t="s">
        <v>65</v>
      </c>
      <c r="C73" s="164"/>
      <c r="D73" s="15"/>
      <c r="E73" s="164" t="s">
        <v>65</v>
      </c>
      <c r="F73" s="164"/>
    </row>
    <row r="74" spans="1:6" x14ac:dyDescent="0.4">
      <c r="A74" s="9" t="s">
        <v>66</v>
      </c>
      <c r="B74" s="17" t="str">
        <f>+'1ª Llave Andrews'!E11</f>
        <v>Falta Valor</v>
      </c>
      <c r="C74" s="18" t="str">
        <f>+'1ª Llave Andrews'!F11</f>
        <v>Falta Valor</v>
      </c>
      <c r="D74" s="9" t="s">
        <v>67</v>
      </c>
      <c r="E74" s="17" t="str">
        <f>+'1ª Llave Andrews'!E15</f>
        <v>Falta Valor</v>
      </c>
      <c r="F74" s="18" t="str">
        <f>+'1ª Llave Andrews'!F15</f>
        <v>Falta Valor</v>
      </c>
    </row>
    <row r="75" spans="1:6" x14ac:dyDescent="0.4">
      <c r="A75" s="9" t="s">
        <v>68</v>
      </c>
      <c r="B75" s="17" t="str">
        <f>+'1ª Llave Andrews'!E12</f>
        <v>Falta Valor</v>
      </c>
      <c r="C75" s="18" t="str">
        <f>+'1ª Llave Andrews'!F12</f>
        <v>Falta Valor</v>
      </c>
      <c r="D75" s="9" t="s">
        <v>69</v>
      </c>
      <c r="E75" s="17" t="str">
        <f>+'1ª Llave Andrews'!E16</f>
        <v>Falta Valor</v>
      </c>
      <c r="F75" s="18" t="str">
        <f>+'1ª Llave Andrews'!F16</f>
        <v>Falta Valor</v>
      </c>
    </row>
    <row r="76" spans="1:6" x14ac:dyDescent="0.4">
      <c r="A76" s="9" t="s">
        <v>70</v>
      </c>
      <c r="B76" s="17" t="str">
        <f>+'1ª Llave Andrews'!E13</f>
        <v>Falta Valor</v>
      </c>
      <c r="C76" s="18" t="str">
        <f>+'1ª Llave Andrews'!F13</f>
        <v>Falta Valor</v>
      </c>
      <c r="D76" s="9" t="s">
        <v>71</v>
      </c>
      <c r="E76" s="17" t="str">
        <f>+'1ª Llave Andrews'!E17</f>
        <v>Falta Valor</v>
      </c>
      <c r="F76" s="18" t="str">
        <f>+'1ª Llave Andrews'!F17</f>
        <v>Falta Valor</v>
      </c>
    </row>
    <row r="77" spans="1:6" x14ac:dyDescent="0.4">
      <c r="A77" s="9" t="s">
        <v>72</v>
      </c>
      <c r="B77" s="17" t="str">
        <f>+'1ª Llave Andrews'!E14</f>
        <v>Falta Valor</v>
      </c>
      <c r="C77" s="18" t="str">
        <f>+'1ª Llave Andrews'!F14</f>
        <v>Falta Valor</v>
      </c>
      <c r="D77" s="9" t="s">
        <v>73</v>
      </c>
      <c r="E77" s="17" t="str">
        <f>+'1ª Llave Andrews'!E18</f>
        <v>Falta Valor</v>
      </c>
      <c r="F77" s="18" t="str">
        <f>+'1ª Llave Andrews'!F18</f>
        <v>Falta Valor</v>
      </c>
    </row>
    <row r="78" spans="1:6" x14ac:dyDescent="0.4">
      <c r="A78" s="9"/>
      <c r="B78" s="50"/>
      <c r="C78" s="50"/>
      <c r="D78" s="51"/>
      <c r="E78" s="50"/>
      <c r="F78" s="50"/>
    </row>
    <row r="79" spans="1:6" x14ac:dyDescent="0.4">
      <c r="A79" s="14"/>
      <c r="B79" s="14"/>
      <c r="C79" s="14"/>
      <c r="D79" s="14"/>
      <c r="E79" s="14"/>
      <c r="F79" s="14"/>
    </row>
    <row r="80" spans="1:6" x14ac:dyDescent="0.4">
      <c r="A80" s="154" t="s">
        <v>74</v>
      </c>
      <c r="B80" s="154"/>
      <c r="C80" s="154"/>
      <c r="D80" s="154"/>
      <c r="E80" s="154"/>
      <c r="F80" s="154"/>
    </row>
    <row r="81" spans="1:6" ht="25.9" customHeight="1" x14ac:dyDescent="0.4">
      <c r="A81" s="41"/>
      <c r="B81" s="164" t="s">
        <v>75</v>
      </c>
      <c r="C81" s="164"/>
      <c r="D81" s="7"/>
      <c r="E81" s="164" t="s">
        <v>76</v>
      </c>
      <c r="F81" s="164"/>
    </row>
    <row r="82" spans="1:6" x14ac:dyDescent="0.4">
      <c r="A82" s="41"/>
      <c r="B82" s="17" t="e">
        <f>+'Disc. Oseo-Dentarea y Bolton'!B37</f>
        <v>#VALUE!</v>
      </c>
      <c r="C82" s="18" t="e">
        <f>+'Disc. Oseo-Dentarea y Bolton'!C37</f>
        <v>#VALUE!</v>
      </c>
      <c r="D82" s="7"/>
      <c r="E82" s="17" t="e">
        <f>+'Disc. Oseo-Dentarea y Bolton'!F37</f>
        <v>#VALUE!</v>
      </c>
      <c r="F82" s="18" t="e">
        <f>+'Disc. Oseo-Dentarea y Bolton'!G37</f>
        <v>#VALUE!</v>
      </c>
    </row>
    <row r="83" spans="1:6" x14ac:dyDescent="0.4">
      <c r="A83" s="41"/>
      <c r="B83" s="14"/>
      <c r="C83" s="14"/>
      <c r="D83" s="14"/>
      <c r="E83" s="14"/>
      <c r="F83" s="14"/>
    </row>
    <row r="84" spans="1:6" x14ac:dyDescent="0.4">
      <c r="A84" s="14"/>
      <c r="B84" s="14"/>
      <c r="C84" s="14"/>
      <c r="D84" s="14"/>
      <c r="E84" s="14"/>
      <c r="F84" s="14"/>
    </row>
    <row r="85" spans="1:6" x14ac:dyDescent="0.4">
      <c r="A85" s="154" t="s">
        <v>77</v>
      </c>
      <c r="B85" s="154"/>
      <c r="C85" s="154"/>
      <c r="D85" s="154"/>
      <c r="E85" s="154"/>
      <c r="F85" s="154"/>
    </row>
    <row r="86" spans="1:6" x14ac:dyDescent="0.4">
      <c r="A86" s="44"/>
      <c r="B86" s="164" t="s">
        <v>78</v>
      </c>
      <c r="C86" s="164"/>
      <c r="D86" s="7"/>
      <c r="E86" s="164" t="s">
        <v>79</v>
      </c>
      <c r="F86" s="164"/>
    </row>
    <row r="87" spans="1:6" x14ac:dyDescent="0.4">
      <c r="A87" s="43" t="s">
        <v>80</v>
      </c>
      <c r="B87" s="181" t="e">
        <f>+'Disc. Oseo-Dentarea y Bolton'!C54</f>
        <v>#DIV/0!</v>
      </c>
      <c r="C87" s="182"/>
      <c r="D87" s="43" t="s">
        <v>80</v>
      </c>
      <c r="E87" s="181" t="e">
        <f>+'Disc. Oseo-Dentarea y Bolton'!G54</f>
        <v>#DIV/0!</v>
      </c>
      <c r="F87" s="182"/>
    </row>
    <row r="88" spans="1:6" x14ac:dyDescent="0.4">
      <c r="A88" s="43" t="s">
        <v>81</v>
      </c>
      <c r="B88" s="185" t="e">
        <f>+'Disc. Oseo-Dentarea y Bolton'!A56</f>
        <v>#DIV/0!</v>
      </c>
      <c r="C88" s="186"/>
      <c r="D88" s="43" t="s">
        <v>81</v>
      </c>
      <c r="E88" s="185" t="e">
        <f>+'Disc. Oseo-Dentarea y Bolton'!E56</f>
        <v>#DIV/0!</v>
      </c>
      <c r="F88" s="186"/>
    </row>
    <row r="89" spans="1:6" x14ac:dyDescent="0.4">
      <c r="A89" s="14"/>
      <c r="B89" s="14"/>
      <c r="C89" s="14"/>
      <c r="D89" s="14"/>
      <c r="E89" s="14"/>
      <c r="F89" s="14"/>
    </row>
    <row r="90" spans="1:6" x14ac:dyDescent="0.4">
      <c r="A90" s="154" t="s">
        <v>82</v>
      </c>
      <c r="B90" s="154"/>
      <c r="C90" s="154"/>
      <c r="D90" s="154"/>
      <c r="E90" s="154"/>
      <c r="F90" s="154"/>
    </row>
    <row r="91" spans="1:6" x14ac:dyDescent="0.4">
      <c r="A91" s="16"/>
      <c r="B91" s="15"/>
      <c r="C91" s="15"/>
      <c r="D91" s="15"/>
      <c r="E91" s="15"/>
      <c r="F91" s="15"/>
    </row>
    <row r="92" spans="1:6" x14ac:dyDescent="0.4">
      <c r="A92" s="15"/>
      <c r="B92" s="15"/>
      <c r="C92" s="15"/>
      <c r="D92" s="15"/>
      <c r="E92" s="15"/>
      <c r="F92" s="15"/>
    </row>
    <row r="93" spans="1:6" x14ac:dyDescent="0.4">
      <c r="A93" s="9" t="s">
        <v>83</v>
      </c>
      <c r="B93" s="14"/>
      <c r="C93" s="19">
        <f>+'Indice ABO'!D12</f>
        <v>0</v>
      </c>
      <c r="D93" s="9" t="s">
        <v>84</v>
      </c>
      <c r="E93" s="14"/>
      <c r="F93" s="19">
        <f>+'Indice ABO'!D25</f>
        <v>0</v>
      </c>
    </row>
    <row r="94" spans="1:6" x14ac:dyDescent="0.4">
      <c r="A94" s="9"/>
      <c r="B94" s="14"/>
      <c r="C94" s="20"/>
      <c r="D94" s="9"/>
      <c r="E94" s="14"/>
      <c r="F94" s="20"/>
    </row>
    <row r="95" spans="1:6" x14ac:dyDescent="0.4">
      <c r="A95" s="9" t="s">
        <v>85</v>
      </c>
      <c r="B95" s="21">
        <v>13</v>
      </c>
      <c r="C95" s="19">
        <f>+'Indice ABO'!E16</f>
        <v>0</v>
      </c>
      <c r="D95" s="183" t="s">
        <v>86</v>
      </c>
      <c r="E95" s="22">
        <v>13</v>
      </c>
      <c r="F95" s="19">
        <f>+'Indice ABO'!E29</f>
        <v>0</v>
      </c>
    </row>
    <row r="96" spans="1:6" x14ac:dyDescent="0.4">
      <c r="A96" s="9"/>
      <c r="B96" s="21">
        <v>12</v>
      </c>
      <c r="C96" s="23">
        <f>+'Indice ABO'!E17</f>
        <v>0</v>
      </c>
      <c r="D96" s="183"/>
      <c r="E96" s="22">
        <v>12</v>
      </c>
      <c r="F96" s="23">
        <f>+'Indice ABO'!E30</f>
        <v>0</v>
      </c>
    </row>
    <row r="97" spans="1:6" x14ac:dyDescent="0.4">
      <c r="A97" s="9"/>
      <c r="B97" s="22">
        <v>11</v>
      </c>
      <c r="C97" s="23">
        <f>+'Indice ABO'!E18</f>
        <v>0</v>
      </c>
      <c r="D97" s="24"/>
      <c r="E97" s="22">
        <v>11</v>
      </c>
      <c r="F97" s="23">
        <f>+'Indice ABO'!E31</f>
        <v>0</v>
      </c>
    </row>
    <row r="98" spans="1:6" x14ac:dyDescent="0.4">
      <c r="A98" s="9"/>
      <c r="B98" s="22">
        <v>21</v>
      </c>
      <c r="C98" s="23">
        <f>+'Indice ABO'!E19</f>
        <v>0</v>
      </c>
      <c r="D98" s="24"/>
      <c r="E98" s="22">
        <v>21</v>
      </c>
      <c r="F98" s="23">
        <f>+'Indice ABO'!E32</f>
        <v>0</v>
      </c>
    </row>
    <row r="99" spans="1:6" x14ac:dyDescent="0.4">
      <c r="A99" s="9"/>
      <c r="B99" s="22">
        <v>22</v>
      </c>
      <c r="C99" s="23">
        <f>+'Indice ABO'!E20</f>
        <v>0</v>
      </c>
      <c r="D99" s="24"/>
      <c r="E99" s="22">
        <v>22</v>
      </c>
      <c r="F99" s="23">
        <f>+'Indice ABO'!E33</f>
        <v>0</v>
      </c>
    </row>
    <row r="100" spans="1:6" x14ac:dyDescent="0.4">
      <c r="A100" s="9"/>
      <c r="B100" s="22">
        <v>23</v>
      </c>
      <c r="C100" s="23">
        <f>+'Indice ABO'!E21</f>
        <v>0</v>
      </c>
      <c r="D100" s="24"/>
      <c r="E100" s="22">
        <v>23</v>
      </c>
      <c r="F100" s="23">
        <f>+'Indice ABO'!E34</f>
        <v>0</v>
      </c>
    </row>
    <row r="101" spans="1:6" x14ac:dyDescent="0.4">
      <c r="A101" s="9"/>
      <c r="B101" s="20"/>
      <c r="C101" s="20"/>
      <c r="D101" s="24"/>
      <c r="E101" s="20"/>
      <c r="F101" s="20"/>
    </row>
    <row r="102" spans="1:6" x14ac:dyDescent="0.4">
      <c r="A102" s="9" t="s">
        <v>87</v>
      </c>
      <c r="B102" s="22">
        <v>17</v>
      </c>
      <c r="C102" s="19">
        <f>+'Indice ABO'!E38</f>
        <v>0</v>
      </c>
      <c r="D102" s="9" t="s">
        <v>88</v>
      </c>
      <c r="E102" s="20"/>
      <c r="F102" s="19">
        <f>+'Indice ABO'!D49</f>
        <v>0</v>
      </c>
    </row>
    <row r="103" spans="1:6" x14ac:dyDescent="0.4">
      <c r="A103" s="9"/>
      <c r="B103" s="22">
        <v>16</v>
      </c>
      <c r="C103" s="23">
        <f>+'Indice ABO'!E39</f>
        <v>0</v>
      </c>
      <c r="D103" s="24"/>
      <c r="E103" s="20"/>
      <c r="F103" s="20"/>
    </row>
    <row r="104" spans="1:6" x14ac:dyDescent="0.4">
      <c r="A104" s="9"/>
      <c r="B104" s="22">
        <v>15</v>
      </c>
      <c r="C104" s="23">
        <f>+'Indice ABO'!E40</f>
        <v>0</v>
      </c>
      <c r="D104" s="9" t="s">
        <v>89</v>
      </c>
      <c r="E104" s="25"/>
      <c r="F104" s="19">
        <f>+'Indice ABO'!F53</f>
        <v>0</v>
      </c>
    </row>
    <row r="105" spans="1:6" x14ac:dyDescent="0.4">
      <c r="A105" s="9"/>
      <c r="B105" s="22">
        <v>14</v>
      </c>
      <c r="C105" s="23">
        <f>+'Indice ABO'!E41</f>
        <v>0</v>
      </c>
      <c r="D105" s="9" t="s">
        <v>90</v>
      </c>
      <c r="E105" s="25"/>
      <c r="F105" s="23">
        <f>+'Indice ABO'!F54</f>
        <v>0</v>
      </c>
    </row>
    <row r="106" spans="1:6" x14ac:dyDescent="0.4">
      <c r="A106" s="9"/>
      <c r="B106" s="22">
        <v>24</v>
      </c>
      <c r="C106" s="23">
        <f>+'Indice ABO'!E42</f>
        <v>0</v>
      </c>
      <c r="D106" s="9"/>
      <c r="E106" s="20"/>
      <c r="F106" s="20"/>
    </row>
    <row r="107" spans="1:6" x14ac:dyDescent="0.4">
      <c r="A107" s="9"/>
      <c r="B107" s="22">
        <v>25</v>
      </c>
      <c r="C107" s="23">
        <f>+'Indice ABO'!E43</f>
        <v>0</v>
      </c>
      <c r="D107" s="9" t="s">
        <v>91</v>
      </c>
      <c r="E107" s="22" t="s">
        <v>92</v>
      </c>
      <c r="F107" s="19">
        <f>+'Indice ABO'!E81</f>
        <v>0</v>
      </c>
    </row>
    <row r="108" spans="1:6" x14ac:dyDescent="0.4">
      <c r="A108" s="9"/>
      <c r="B108" s="22">
        <v>26</v>
      </c>
      <c r="C108" s="23">
        <f>+'Indice ABO'!E44</f>
        <v>0</v>
      </c>
      <c r="D108" s="24"/>
      <c r="E108" s="22" t="s">
        <v>93</v>
      </c>
      <c r="F108" s="23">
        <f>+'Indice ABO'!E82</f>
        <v>0</v>
      </c>
    </row>
    <row r="109" spans="1:6" x14ac:dyDescent="0.4">
      <c r="A109" s="9"/>
      <c r="B109" s="22">
        <v>27</v>
      </c>
      <c r="C109" s="23">
        <f>+'Indice ABO'!E45</f>
        <v>0</v>
      </c>
      <c r="D109" s="24"/>
      <c r="E109" s="22" t="s">
        <v>94</v>
      </c>
      <c r="F109" s="23">
        <f>+'Indice ABO'!E83</f>
        <v>0</v>
      </c>
    </row>
    <row r="110" spans="1:6" x14ac:dyDescent="0.4">
      <c r="A110" s="25"/>
      <c r="B110" s="14"/>
      <c r="C110" s="14"/>
      <c r="D110" s="14"/>
      <c r="E110" s="14"/>
      <c r="F110" s="14"/>
    </row>
    <row r="111" spans="1:6" x14ac:dyDescent="0.4">
      <c r="A111" s="184" t="s">
        <v>95</v>
      </c>
      <c r="B111" s="22">
        <v>17</v>
      </c>
      <c r="C111" s="19">
        <f>+'Indice ABO'!D59</f>
        <v>0</v>
      </c>
      <c r="D111" s="183" t="s">
        <v>96</v>
      </c>
      <c r="E111" s="22">
        <v>17</v>
      </c>
      <c r="F111" s="19">
        <f>+'Indice ABO'!D70</f>
        <v>0</v>
      </c>
    </row>
    <row r="112" spans="1:6" x14ac:dyDescent="0.4">
      <c r="A112" s="184"/>
      <c r="B112" s="22">
        <v>16</v>
      </c>
      <c r="C112" s="23">
        <f>+'Indice ABO'!D60</f>
        <v>0</v>
      </c>
      <c r="D112" s="183"/>
      <c r="E112" s="22">
        <v>16</v>
      </c>
      <c r="F112" s="23">
        <f>+'Indice ABO'!D71</f>
        <v>0</v>
      </c>
    </row>
    <row r="113" spans="1:6" x14ac:dyDescent="0.4">
      <c r="A113" s="9"/>
      <c r="B113" s="22">
        <v>15</v>
      </c>
      <c r="C113" s="23">
        <f>+'Indice ABO'!D61</f>
        <v>0</v>
      </c>
      <c r="D113" s="9"/>
      <c r="E113" s="22">
        <v>15</v>
      </c>
      <c r="F113" s="23">
        <f>+'Indice ABO'!D72</f>
        <v>0</v>
      </c>
    </row>
    <row r="114" spans="1:6" x14ac:dyDescent="0.4">
      <c r="A114" s="9"/>
      <c r="B114" s="22">
        <v>14</v>
      </c>
      <c r="C114" s="23">
        <f>+'Indice ABO'!D62</f>
        <v>0</v>
      </c>
      <c r="D114" s="9"/>
      <c r="E114" s="22">
        <v>14</v>
      </c>
      <c r="F114" s="23">
        <f>+'Indice ABO'!D73</f>
        <v>0</v>
      </c>
    </row>
    <row r="115" spans="1:6" x14ac:dyDescent="0.4">
      <c r="A115" s="9"/>
      <c r="B115" s="22">
        <v>24</v>
      </c>
      <c r="C115" s="23">
        <f>+'Indice ABO'!D63</f>
        <v>0</v>
      </c>
      <c r="D115" s="9"/>
      <c r="E115" s="22">
        <v>24</v>
      </c>
      <c r="F115" s="23">
        <f>+'Indice ABO'!D74</f>
        <v>0</v>
      </c>
    </row>
    <row r="116" spans="1:6" x14ac:dyDescent="0.4">
      <c r="A116" s="9"/>
      <c r="B116" s="22">
        <v>25</v>
      </c>
      <c r="C116" s="23">
        <f>+'Indice ABO'!D64</f>
        <v>0</v>
      </c>
      <c r="D116" s="9"/>
      <c r="E116" s="22">
        <v>25</v>
      </c>
      <c r="F116" s="23">
        <f>+'Indice ABO'!D75</f>
        <v>0</v>
      </c>
    </row>
    <row r="117" spans="1:6" x14ac:dyDescent="0.4">
      <c r="A117" s="9"/>
      <c r="B117" s="22">
        <v>26</v>
      </c>
      <c r="C117" s="23">
        <f>+'Indice ABO'!D65</f>
        <v>0</v>
      </c>
      <c r="D117" s="9"/>
      <c r="E117" s="22">
        <v>26</v>
      </c>
      <c r="F117" s="23">
        <f>+'Indice ABO'!D76</f>
        <v>0</v>
      </c>
    </row>
    <row r="118" spans="1:6" x14ac:dyDescent="0.4">
      <c r="A118" s="9"/>
      <c r="B118" s="22">
        <v>27</v>
      </c>
      <c r="C118" s="23">
        <f>+'Indice ABO'!D66</f>
        <v>0</v>
      </c>
      <c r="D118" s="9"/>
      <c r="E118" s="22">
        <v>27</v>
      </c>
      <c r="F118" s="23">
        <f>+'Indice ABO'!D77</f>
        <v>0</v>
      </c>
    </row>
    <row r="119" spans="1:6" x14ac:dyDescent="0.4">
      <c r="A119" s="15"/>
      <c r="B119" s="15"/>
      <c r="C119" s="15"/>
      <c r="D119" s="15"/>
      <c r="E119" s="15"/>
      <c r="F119" s="15"/>
    </row>
    <row r="120" spans="1:6" x14ac:dyDescent="0.4">
      <c r="A120" s="9" t="s">
        <v>97</v>
      </c>
      <c r="B120" s="26" t="s">
        <v>98</v>
      </c>
      <c r="C120" s="19">
        <f>+'Indice ABO'!E87</f>
        <v>0</v>
      </c>
      <c r="D120" s="15"/>
      <c r="E120" s="15"/>
      <c r="F120" s="15"/>
    </row>
    <row r="121" spans="1:6" x14ac:dyDescent="0.4">
      <c r="A121" s="9"/>
      <c r="B121" s="26" t="s">
        <v>99</v>
      </c>
      <c r="C121" s="19">
        <f>+'Indice ABO'!E88</f>
        <v>0</v>
      </c>
      <c r="D121" s="15"/>
      <c r="E121" s="15"/>
      <c r="F121" s="15"/>
    </row>
    <row r="122" spans="1:6" x14ac:dyDescent="0.4">
      <c r="A122" s="9"/>
      <c r="B122" s="26" t="s">
        <v>35</v>
      </c>
      <c r="C122" s="19">
        <f>+'Indice ABO'!E89</f>
        <v>0</v>
      </c>
      <c r="D122" s="15"/>
      <c r="E122" s="15"/>
      <c r="F122" s="15"/>
    </row>
    <row r="123" spans="1:6" x14ac:dyDescent="0.4">
      <c r="A123" s="9"/>
      <c r="B123" s="26" t="s">
        <v>100</v>
      </c>
      <c r="C123" s="23">
        <f>+'Indice ABO'!E90</f>
        <v>0</v>
      </c>
      <c r="D123" s="15"/>
      <c r="E123" s="15"/>
      <c r="F123" s="15"/>
    </row>
    <row r="124" spans="1:6" x14ac:dyDescent="0.4">
      <c r="A124" s="9"/>
      <c r="B124" s="26" t="s">
        <v>101</v>
      </c>
      <c r="C124" s="23">
        <f>+'Indice ABO'!E91</f>
        <v>0</v>
      </c>
      <c r="D124" s="15"/>
      <c r="E124" s="15"/>
      <c r="F124" s="15"/>
    </row>
    <row r="125" spans="1:6" x14ac:dyDescent="0.4">
      <c r="A125" s="9"/>
      <c r="B125" s="26" t="s">
        <v>102</v>
      </c>
      <c r="C125" s="19">
        <f>+'Indice ABO'!D98</f>
        <v>0</v>
      </c>
      <c r="D125" s="15"/>
      <c r="E125" s="15"/>
      <c r="F125" s="15"/>
    </row>
    <row r="126" spans="1:6" x14ac:dyDescent="0.4">
      <c r="A126" s="9"/>
      <c r="B126" s="26" t="s">
        <v>103</v>
      </c>
      <c r="C126" s="19">
        <f>+'Indice ABO'!E94</f>
        <v>0</v>
      </c>
      <c r="D126" s="15"/>
      <c r="E126" s="15"/>
      <c r="F126" s="15"/>
    </row>
    <row r="127" spans="1:6" x14ac:dyDescent="0.4">
      <c r="A127" s="9"/>
      <c r="B127" s="26" t="s">
        <v>104</v>
      </c>
      <c r="C127" s="19">
        <f>+'Indice ABO'!E95</f>
        <v>0</v>
      </c>
      <c r="D127" s="15"/>
      <c r="E127" s="15"/>
      <c r="F127" s="15"/>
    </row>
    <row r="128" spans="1:6" x14ac:dyDescent="0.4">
      <c r="A128" s="9"/>
      <c r="B128" s="26" t="s">
        <v>105</v>
      </c>
      <c r="C128" s="19">
        <f>+'Indice ABO'!D104</f>
        <v>0</v>
      </c>
      <c r="D128" s="15"/>
      <c r="E128" s="15"/>
      <c r="F128" s="15"/>
    </row>
    <row r="129" spans="1:6" x14ac:dyDescent="0.4">
      <c r="A129" s="9"/>
      <c r="B129" s="26" t="s">
        <v>106</v>
      </c>
      <c r="C129" s="19">
        <f>+'Indice ABO'!D105</f>
        <v>0</v>
      </c>
      <c r="D129" s="15"/>
      <c r="E129" s="15"/>
      <c r="F129" s="15"/>
    </row>
    <row r="130" spans="1:6" x14ac:dyDescent="0.4">
      <c r="A130" s="27"/>
      <c r="B130" s="20"/>
      <c r="C130" s="15"/>
      <c r="D130" s="15"/>
      <c r="E130" s="15"/>
      <c r="F130" s="15"/>
    </row>
    <row r="131" spans="1:6" x14ac:dyDescent="0.4">
      <c r="A131" s="27"/>
      <c r="B131" s="28" t="s">
        <v>107</v>
      </c>
      <c r="C131" s="29" t="str">
        <f>+'Indice ABO'!C108&amp;" "&amp;'Indice ABO'!D108</f>
        <v>0 0</v>
      </c>
      <c r="D131" s="15"/>
      <c r="E131" s="15"/>
      <c r="F131" s="15"/>
    </row>
    <row r="132" spans="1:6" x14ac:dyDescent="0.4">
      <c r="A132" s="14"/>
      <c r="B132" s="15"/>
      <c r="C132" s="15"/>
      <c r="D132" s="15"/>
      <c r="E132" s="15"/>
      <c r="F132" s="15"/>
    </row>
    <row r="133" spans="1:6" ht="42" customHeight="1" x14ac:dyDescent="0.4">
      <c r="A133" s="153" t="s">
        <v>108</v>
      </c>
      <c r="B133" s="153"/>
      <c r="C133" s="153"/>
      <c r="D133" s="153"/>
      <c r="E133" s="153"/>
      <c r="F133" s="153"/>
    </row>
    <row r="134" spans="1:6" x14ac:dyDescent="0.4">
      <c r="A134" s="27"/>
      <c r="B134" s="15"/>
      <c r="C134" s="15"/>
      <c r="D134" s="15"/>
      <c r="E134" s="15"/>
      <c r="F134" s="15"/>
    </row>
    <row r="135" spans="1:6" x14ac:dyDescent="0.4">
      <c r="A135" s="165" t="s">
        <v>109</v>
      </c>
      <c r="B135" s="165"/>
      <c r="C135" s="165"/>
      <c r="D135" s="165"/>
      <c r="E135" s="165"/>
      <c r="F135" s="165"/>
    </row>
    <row r="136" spans="1:6" x14ac:dyDescent="0.4">
      <c r="A136" s="9" t="s">
        <v>110</v>
      </c>
      <c r="B136" s="178"/>
      <c r="C136" s="179"/>
      <c r="D136" s="179"/>
      <c r="E136" s="179"/>
      <c r="F136" s="180"/>
    </row>
    <row r="137" spans="1:6" ht="100.9" customHeight="1" x14ac:dyDescent="0.4">
      <c r="A137" s="9" t="s">
        <v>111</v>
      </c>
      <c r="B137" s="172"/>
      <c r="C137" s="173"/>
      <c r="D137" s="173"/>
      <c r="E137" s="173"/>
      <c r="F137" s="173"/>
    </row>
    <row r="138" spans="1:6" ht="100.9" customHeight="1" x14ac:dyDescent="0.4">
      <c r="A138" s="25"/>
      <c r="B138" s="172"/>
      <c r="C138" s="173"/>
      <c r="D138" s="173"/>
      <c r="E138" s="173"/>
      <c r="F138" s="173"/>
    </row>
    <row r="139" spans="1:6" x14ac:dyDescent="0.4">
      <c r="A139" s="9" t="s">
        <v>112</v>
      </c>
      <c r="B139" s="178"/>
      <c r="C139" s="179"/>
      <c r="D139" s="179"/>
      <c r="E139" s="179"/>
      <c r="F139" s="180"/>
    </row>
    <row r="140" spans="1:6" x14ac:dyDescent="0.4">
      <c r="A140" s="9"/>
      <c r="B140" s="45"/>
      <c r="C140" s="45"/>
      <c r="D140" s="45"/>
      <c r="E140" s="45"/>
      <c r="F140" s="45"/>
    </row>
    <row r="141" spans="1:6" x14ac:dyDescent="0.4">
      <c r="A141" s="9"/>
      <c r="B141" s="46"/>
      <c r="C141" s="46"/>
      <c r="D141" s="46"/>
      <c r="E141" s="46"/>
      <c r="F141" s="46"/>
    </row>
    <row r="142" spans="1:6" x14ac:dyDescent="0.4">
      <c r="A142" s="165" t="s">
        <v>113</v>
      </c>
      <c r="B142" s="165"/>
      <c r="C142" s="165"/>
      <c r="D142" s="165"/>
      <c r="E142" s="165"/>
      <c r="F142" s="165"/>
    </row>
    <row r="143" spans="1:6" x14ac:dyDescent="0.4">
      <c r="A143" s="9" t="s">
        <v>110</v>
      </c>
      <c r="B143" s="166"/>
      <c r="C143" s="167"/>
      <c r="D143" s="167"/>
      <c r="E143" s="167"/>
      <c r="F143" s="168"/>
    </row>
    <row r="144" spans="1:6" x14ac:dyDescent="0.4">
      <c r="A144" s="9" t="s">
        <v>111</v>
      </c>
      <c r="B144" s="169"/>
      <c r="C144" s="170"/>
      <c r="D144" s="170"/>
      <c r="E144" s="170"/>
      <c r="F144" s="171"/>
    </row>
    <row r="145" spans="1:7" ht="61.9" customHeight="1" x14ac:dyDescent="0.4">
      <c r="A145" s="25"/>
      <c r="B145" s="172"/>
      <c r="C145" s="173"/>
      <c r="D145" s="173"/>
      <c r="E145" s="173"/>
      <c r="F145" s="174"/>
    </row>
    <row r="146" spans="1:7" ht="61.9" customHeight="1" x14ac:dyDescent="0.4">
      <c r="A146" s="25"/>
      <c r="B146" s="175"/>
      <c r="C146" s="176"/>
      <c r="D146" s="176"/>
      <c r="E146" s="176"/>
      <c r="F146" s="177"/>
      <c r="G146" s="2"/>
    </row>
    <row r="147" spans="1:7" x14ac:dyDescent="0.4">
      <c r="A147" s="25"/>
      <c r="B147" s="47"/>
      <c r="C147" s="47"/>
      <c r="D147" s="47"/>
      <c r="E147" s="47"/>
      <c r="F147" s="47"/>
      <c r="G147" s="2"/>
    </row>
    <row r="148" spans="1:7" x14ac:dyDescent="0.4">
      <c r="A148" s="165" t="s">
        <v>114</v>
      </c>
      <c r="B148" s="165"/>
      <c r="C148" s="165"/>
      <c r="D148" s="165"/>
      <c r="E148" s="165"/>
      <c r="F148" s="165"/>
      <c r="G148" s="2"/>
    </row>
    <row r="149" spans="1:7" x14ac:dyDescent="0.4">
      <c r="A149" s="9" t="s">
        <v>115</v>
      </c>
      <c r="B149" s="190"/>
      <c r="C149" s="191"/>
      <c r="D149" s="191"/>
      <c r="E149" s="191"/>
      <c r="F149" s="192"/>
      <c r="G149" s="2"/>
    </row>
    <row r="150" spans="1:7" x14ac:dyDescent="0.4">
      <c r="A150" s="9" t="s">
        <v>116</v>
      </c>
      <c r="B150" s="178"/>
      <c r="C150" s="179"/>
      <c r="D150" s="179"/>
      <c r="E150" s="179"/>
      <c r="F150" s="180"/>
      <c r="G150" s="2"/>
    </row>
    <row r="151" spans="1:7" x14ac:dyDescent="0.4">
      <c r="A151" s="9" t="s">
        <v>117</v>
      </c>
      <c r="B151" s="178"/>
      <c r="C151" s="167"/>
      <c r="D151" s="179"/>
      <c r="E151" s="167"/>
      <c r="F151" s="180"/>
      <c r="G151" s="2"/>
    </row>
    <row r="152" spans="1:7" x14ac:dyDescent="0.4">
      <c r="A152" s="9" t="s">
        <v>118</v>
      </c>
      <c r="B152" s="30" t="s">
        <v>119</v>
      </c>
      <c r="C152" s="48"/>
      <c r="D152" s="30" t="s">
        <v>120</v>
      </c>
      <c r="E152" s="31"/>
      <c r="F152" s="7"/>
      <c r="G152" s="2"/>
    </row>
    <row r="153" spans="1:7" x14ac:dyDescent="0.4">
      <c r="A153" s="9"/>
      <c r="B153" s="30" t="s">
        <v>121</v>
      </c>
      <c r="C153" s="48"/>
      <c r="D153" s="30" t="s">
        <v>122</v>
      </c>
      <c r="E153" s="31"/>
      <c r="F153" s="7"/>
      <c r="G153" s="2"/>
    </row>
    <row r="154" spans="1:7" x14ac:dyDescent="0.4">
      <c r="A154" s="9" t="s">
        <v>123</v>
      </c>
      <c r="B154" s="30" t="s">
        <v>119</v>
      </c>
      <c r="C154" s="48"/>
      <c r="D154" s="30" t="s">
        <v>120</v>
      </c>
      <c r="E154" s="31"/>
      <c r="F154" s="7"/>
      <c r="G154" s="2"/>
    </row>
    <row r="155" spans="1:7" x14ac:dyDescent="0.4">
      <c r="A155" s="9"/>
      <c r="B155" s="30" t="s">
        <v>121</v>
      </c>
      <c r="C155" s="48"/>
      <c r="D155" s="30" t="s">
        <v>122</v>
      </c>
      <c r="E155" s="31"/>
      <c r="F155" s="7"/>
      <c r="G155" s="2"/>
    </row>
    <row r="156" spans="1:7" x14ac:dyDescent="0.4">
      <c r="A156" s="9" t="s">
        <v>124</v>
      </c>
      <c r="B156" s="32" t="s">
        <v>125</v>
      </c>
      <c r="C156" s="193"/>
      <c r="D156" s="188"/>
      <c r="E156" s="194"/>
      <c r="F156" s="189"/>
      <c r="G156" s="2"/>
    </row>
    <row r="157" spans="1:7" x14ac:dyDescent="0.4">
      <c r="A157" s="9"/>
      <c r="B157" s="32" t="s">
        <v>126</v>
      </c>
      <c r="C157" s="193"/>
      <c r="D157" s="194"/>
      <c r="E157" s="194"/>
      <c r="F157" s="195"/>
    </row>
    <row r="158" spans="1:7" x14ac:dyDescent="0.4">
      <c r="A158" s="9" t="s">
        <v>127</v>
      </c>
      <c r="B158" s="187"/>
      <c r="C158" s="188"/>
      <c r="D158" s="188"/>
      <c r="E158" s="188"/>
      <c r="F158" s="189"/>
    </row>
    <row r="159" spans="1:7" x14ac:dyDescent="0.4">
      <c r="A159" s="9" t="s">
        <v>128</v>
      </c>
      <c r="B159" s="33" t="s">
        <v>129</v>
      </c>
      <c r="C159" s="14"/>
      <c r="D159" s="14"/>
      <c r="E159" s="14"/>
      <c r="F159" s="14"/>
    </row>
    <row r="160" spans="1:7" x14ac:dyDescent="0.4">
      <c r="A160" s="9"/>
      <c r="B160" s="49"/>
      <c r="C160" s="14"/>
      <c r="D160" s="14"/>
      <c r="E160" s="14"/>
      <c r="F160" s="14"/>
    </row>
  </sheetData>
  <sheetProtection sheet="1" selectLockedCells="1"/>
  <mergeCells count="87">
    <mergeCell ref="B158:F158"/>
    <mergeCell ref="B149:F149"/>
    <mergeCell ref="B150:F150"/>
    <mergeCell ref="B151:F151"/>
    <mergeCell ref="C156:F156"/>
    <mergeCell ref="C157:F157"/>
    <mergeCell ref="A85:F85"/>
    <mergeCell ref="D95:D96"/>
    <mergeCell ref="A111:A112"/>
    <mergeCell ref="D111:D112"/>
    <mergeCell ref="B87:C87"/>
    <mergeCell ref="B88:C88"/>
    <mergeCell ref="E88:F88"/>
    <mergeCell ref="A142:F142"/>
    <mergeCell ref="B143:F143"/>
    <mergeCell ref="B144:F146"/>
    <mergeCell ref="A148:F148"/>
    <mergeCell ref="A80:F80"/>
    <mergeCell ref="A90:F90"/>
    <mergeCell ref="A133:F133"/>
    <mergeCell ref="B136:F136"/>
    <mergeCell ref="B137:F138"/>
    <mergeCell ref="B139:F139"/>
    <mergeCell ref="E81:F81"/>
    <mergeCell ref="B81:C81"/>
    <mergeCell ref="A135:F135"/>
    <mergeCell ref="B86:C86"/>
    <mergeCell ref="E86:F86"/>
    <mergeCell ref="E87:F87"/>
    <mergeCell ref="B60:F60"/>
    <mergeCell ref="A72:F72"/>
    <mergeCell ref="B73:C73"/>
    <mergeCell ref="E73:F73"/>
    <mergeCell ref="B63:F63"/>
    <mergeCell ref="B64:F64"/>
    <mergeCell ref="B65:F65"/>
    <mergeCell ref="B66:F66"/>
    <mergeCell ref="B61:F61"/>
    <mergeCell ref="B62:F62"/>
    <mergeCell ref="B67:F67"/>
    <mergeCell ref="B54:F54"/>
    <mergeCell ref="B55:F55"/>
    <mergeCell ref="B56:F56"/>
    <mergeCell ref="B57:F57"/>
    <mergeCell ref="B58:F58"/>
    <mergeCell ref="B46:F46"/>
    <mergeCell ref="B28:F28"/>
    <mergeCell ref="B31:F31"/>
    <mergeCell ref="B32:F32"/>
    <mergeCell ref="B34:F34"/>
    <mergeCell ref="B35:F35"/>
    <mergeCell ref="B41:F41"/>
    <mergeCell ref="B42:F42"/>
    <mergeCell ref="B43:F43"/>
    <mergeCell ref="B44:F44"/>
    <mergeCell ref="B45:F45"/>
    <mergeCell ref="B19:F19"/>
    <mergeCell ref="B20:F20"/>
    <mergeCell ref="B21:F21"/>
    <mergeCell ref="B23:F23"/>
    <mergeCell ref="B24:F24"/>
    <mergeCell ref="B25:F25"/>
    <mergeCell ref="A22:F22"/>
    <mergeCell ref="A33:F33"/>
    <mergeCell ref="A50:F50"/>
    <mergeCell ref="A59:F59"/>
    <mergeCell ref="B49:F49"/>
    <mergeCell ref="B51:F51"/>
    <mergeCell ref="B52:F52"/>
    <mergeCell ref="B53:F53"/>
    <mergeCell ref="B47:F47"/>
    <mergeCell ref="B48:F48"/>
    <mergeCell ref="B37:F37"/>
    <mergeCell ref="B38:F38"/>
    <mergeCell ref="B39:F39"/>
    <mergeCell ref="B40:F40"/>
    <mergeCell ref="B36:F36"/>
    <mergeCell ref="B14:F14"/>
    <mergeCell ref="B15:F15"/>
    <mergeCell ref="B16:F16"/>
    <mergeCell ref="B17:F17"/>
    <mergeCell ref="B18:F18"/>
    <mergeCell ref="A6:F6"/>
    <mergeCell ref="A11:F11"/>
    <mergeCell ref="A13:F13"/>
    <mergeCell ref="B7:C7"/>
    <mergeCell ref="E7:F7"/>
  </mergeCells>
  <dataValidations disablePrompts="1" count="2">
    <dataValidation type="list" allowBlank="1" showInputMessage="1" showErrorMessage="1" sqref="B159:B160" xr:uid="{12DCFFB4-45ED-4EC0-8798-DDED6E57CF06}">
      <formula1>"SI,NO"</formula1>
    </dataValidation>
    <dataValidation type="list" allowBlank="1" showInputMessage="1" showErrorMessage="1" sqref="D8:D10" xr:uid="{88D52E16-982B-403A-B0B6-7AF32F202A60}">
      <formula1>"Hombre,Mujer"</formula1>
    </dataValidation>
  </dataValidations>
  <pageMargins left="0" right="0" top="0.39370078740157483" bottom="0.94488188976377963" header="0" footer="0.19685039370078741"/>
  <pageSetup paperSize="9" scale="45" fitToHeight="0" orientation="portrait" horizontalDpi="300" verticalDpi="30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G54"/>
  <sheetViews>
    <sheetView showGridLines="0" zoomScale="60" zoomScaleNormal="60" workbookViewId="0">
      <selection activeCell="B41" sqref="B41"/>
    </sheetView>
  </sheetViews>
  <sheetFormatPr baseColWidth="10" defaultColWidth="8.85546875" defaultRowHeight="26.25" x14ac:dyDescent="0.25"/>
  <cols>
    <col min="1" max="2" width="59.140625" style="2" customWidth="1"/>
    <col min="3" max="3" width="12.5703125" style="2" customWidth="1"/>
    <col min="4" max="4" width="21" style="2" customWidth="1"/>
    <col min="5" max="5" width="22.7109375" style="2" customWidth="1"/>
    <col min="6" max="6" width="23.42578125" style="2" bestFit="1" customWidth="1"/>
    <col min="7" max="7" width="22.7109375" style="2" bestFit="1" customWidth="1"/>
    <col min="8" max="16384" width="8.8554687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31.5" x14ac:dyDescent="0.25">
      <c r="A7" s="197" t="s">
        <v>130</v>
      </c>
      <c r="B7" s="197"/>
      <c r="C7" s="197"/>
      <c r="D7" s="197"/>
      <c r="E7" s="197"/>
      <c r="F7" s="197"/>
      <c r="G7" s="197"/>
    </row>
    <row r="8" spans="1:7" ht="31.5" x14ac:dyDescent="0.25">
      <c r="A8" s="34" t="s">
        <v>1</v>
      </c>
      <c r="B8" s="155"/>
      <c r="C8" s="196"/>
      <c r="D8" s="156"/>
      <c r="E8" s="34" t="s">
        <v>2</v>
      </c>
      <c r="F8" s="155"/>
      <c r="G8" s="156"/>
    </row>
    <row r="9" spans="1:7" ht="31.5" x14ac:dyDescent="0.25">
      <c r="A9" s="34" t="s">
        <v>3</v>
      </c>
      <c r="B9" s="35"/>
      <c r="C9" s="35"/>
      <c r="D9" s="34" t="s">
        <v>4</v>
      </c>
      <c r="E9" s="36"/>
      <c r="F9" s="34" t="s">
        <v>5</v>
      </c>
      <c r="G9" s="37"/>
    </row>
    <row r="10" spans="1:7" x14ac:dyDescent="0.25">
      <c r="A10" s="3"/>
      <c r="B10" s="4"/>
      <c r="C10" s="4"/>
      <c r="D10" s="5"/>
      <c r="E10" s="5"/>
      <c r="F10" s="38" t="s">
        <v>6</v>
      </c>
      <c r="G10" s="39"/>
    </row>
    <row r="11" spans="1:7" x14ac:dyDescent="0.25">
      <c r="A11" s="3"/>
      <c r="B11" s="4"/>
      <c r="C11" s="4"/>
      <c r="D11" s="5"/>
      <c r="E11" s="5"/>
      <c r="F11" s="38"/>
      <c r="G11" s="39"/>
    </row>
    <row r="12" spans="1:7" ht="21" customHeight="1" x14ac:dyDescent="0.25">
      <c r="A12" s="153" t="s">
        <v>131</v>
      </c>
      <c r="B12" s="153"/>
      <c r="C12" s="153"/>
      <c r="D12" s="153"/>
      <c r="E12" s="153"/>
      <c r="F12" s="200"/>
      <c r="G12" s="62" t="s">
        <v>132</v>
      </c>
    </row>
    <row r="13" spans="1:7" x14ac:dyDescent="0.25">
      <c r="A13" s="201" t="s">
        <v>80</v>
      </c>
      <c r="B13" s="202"/>
      <c r="C13" s="139"/>
      <c r="D13" s="198" t="s">
        <v>133</v>
      </c>
      <c r="E13" s="198" t="s">
        <v>81</v>
      </c>
      <c r="F13" s="198" t="s">
        <v>134</v>
      </c>
      <c r="G13" s="1"/>
    </row>
    <row r="14" spans="1:7" x14ac:dyDescent="0.25">
      <c r="A14" s="150" t="s">
        <v>135</v>
      </c>
      <c r="B14" s="150" t="s">
        <v>136</v>
      </c>
      <c r="C14" s="140"/>
      <c r="D14" s="199"/>
      <c r="E14" s="199"/>
      <c r="F14" s="199"/>
      <c r="G14" s="1"/>
    </row>
    <row r="15" spans="1:7" x14ac:dyDescent="0.25">
      <c r="A15" s="64"/>
      <c r="B15" s="65"/>
      <c r="C15" s="141"/>
      <c r="D15" s="66" t="e">
        <f>+A15/B15</f>
        <v>#DIV/0!</v>
      </c>
      <c r="E15" s="67" t="e">
        <f>+IF(D15&gt;1.05,"Braquifacial",IF(D15&lt;0.95,"Dólicofacial","Mesofacial"))</f>
        <v>#DIV/0!</v>
      </c>
      <c r="F15" s="67" t="e">
        <f>IF(D15&lt;0.75,"-xxx xx",IF(AND(D15&gt;=0.75,D15&lt;0.8),"-xxx x",IF(AND(D15&gt;=0.8,D15&lt;0.85),"-xxx",IF(AND(D15&gt;=0.85,D15&lt;0.9),"-xx",IF(AND(D15&gt;=0.9,D15&lt;0.95),"-x",IF(AND(D15&gt;1.05,D15&lt;=1.1),"x",IF(AND(D15&gt;1.1,D15&lt;=1.15),"xx",IF(AND(D15&gt;1.15,D15&lt;=1.2),"xxx",IF(AND(D15&gt;1.2,D15&lt;=1.25),"xxx x",IF(D15&gt;1.25,"xxx xx","Normal"))))))))))</f>
        <v>#DIV/0!</v>
      </c>
      <c r="G15" s="1"/>
    </row>
    <row r="16" spans="1:7" x14ac:dyDescent="0.25">
      <c r="A16" s="68"/>
      <c r="B16" s="1"/>
      <c r="C16" s="14"/>
      <c r="D16" s="1"/>
      <c r="E16" s="1"/>
      <c r="F16" s="1"/>
      <c r="G16" s="1"/>
    </row>
    <row r="17" spans="1:7" x14ac:dyDescent="0.25">
      <c r="A17" s="68"/>
      <c r="B17" s="1"/>
      <c r="C17" s="1"/>
      <c r="D17" s="1"/>
      <c r="E17" s="1"/>
      <c r="F17" s="1"/>
      <c r="G17" s="1"/>
    </row>
    <row r="18" spans="1:7" ht="21" customHeight="1" x14ac:dyDescent="0.25">
      <c r="A18" s="153" t="s">
        <v>137</v>
      </c>
      <c r="B18" s="153"/>
      <c r="C18" s="153"/>
      <c r="D18" s="153"/>
      <c r="E18" s="153"/>
      <c r="F18" s="200"/>
      <c r="G18" s="62" t="s">
        <v>132</v>
      </c>
    </row>
    <row r="19" spans="1:7" x14ac:dyDescent="0.25">
      <c r="A19" s="201" t="s">
        <v>80</v>
      </c>
      <c r="B19" s="202"/>
      <c r="C19" s="139"/>
      <c r="D19" s="198" t="s">
        <v>133</v>
      </c>
      <c r="E19" s="198" t="s">
        <v>81</v>
      </c>
      <c r="F19" s="198" t="s">
        <v>134</v>
      </c>
      <c r="G19" s="1"/>
    </row>
    <row r="20" spans="1:7" x14ac:dyDescent="0.25">
      <c r="A20" s="150" t="s">
        <v>138</v>
      </c>
      <c r="B20" s="150" t="s">
        <v>139</v>
      </c>
      <c r="C20" s="140"/>
      <c r="D20" s="199"/>
      <c r="E20" s="199"/>
      <c r="F20" s="199"/>
      <c r="G20" s="1"/>
    </row>
    <row r="21" spans="1:7" x14ac:dyDescent="0.25">
      <c r="A21" s="64"/>
      <c r="B21" s="65"/>
      <c r="C21" s="141"/>
      <c r="D21" s="66" t="e">
        <f>+A21/B21</f>
        <v>#DIV/0!</v>
      </c>
      <c r="E21" s="67" t="e">
        <f>+IF(D21&gt;1.05,"Asimetría",IF(D21&lt;0.95,"Asimetría","Simetría"))</f>
        <v>#DIV/0!</v>
      </c>
      <c r="F21" s="67" t="e">
        <f>IF(D21&lt;0.75,"-xxx xx",IF(AND(D21&gt;=0.75,D21&lt;0.8),"-xxx x",IF(AND(D21&gt;=0.8,D21&lt;0.85),"-xxx",IF(AND(D21&gt;=0.85,D21&lt;0.9),"-xx",IF(AND(D21&gt;=0.9,D21&lt;0.95),"-x",IF(AND(D21&gt;1.05,D21&lt;=1.1),"x",IF(AND(D21&gt;1.1,D21&lt;=1.15),"xx",IF(AND(D21&gt;1.15,D21&lt;=1.2),"xxx",IF(AND(D21&gt;1.2,D21&lt;=1.25),"xxx x",IF(D21&gt;1.25,"xxx xx","Normal"))))))))))</f>
        <v>#DIV/0!</v>
      </c>
      <c r="G21" s="1"/>
    </row>
    <row r="22" spans="1:7" x14ac:dyDescent="0.25">
      <c r="A22" s="68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ht="21" customHeight="1" x14ac:dyDescent="0.25">
      <c r="A24" s="153" t="s">
        <v>140</v>
      </c>
      <c r="B24" s="153"/>
      <c r="C24" s="153"/>
      <c r="D24" s="153"/>
      <c r="E24" s="153"/>
      <c r="F24" s="200"/>
      <c r="G24" s="62" t="s">
        <v>132</v>
      </c>
    </row>
    <row r="25" spans="1:7" x14ac:dyDescent="0.25">
      <c r="A25" s="201" t="s">
        <v>80</v>
      </c>
      <c r="B25" s="202"/>
      <c r="C25" s="139"/>
      <c r="D25" s="198" t="s">
        <v>133</v>
      </c>
      <c r="E25" s="203" t="s">
        <v>81</v>
      </c>
      <c r="F25" s="198" t="s">
        <v>134</v>
      </c>
      <c r="G25" s="1"/>
    </row>
    <row r="26" spans="1:7" x14ac:dyDescent="0.25">
      <c r="A26" s="150" t="s">
        <v>141</v>
      </c>
      <c r="B26" s="150" t="s">
        <v>142</v>
      </c>
      <c r="C26" s="140"/>
      <c r="D26" s="199"/>
      <c r="E26" s="204"/>
      <c r="F26" s="199"/>
      <c r="G26" s="1"/>
    </row>
    <row r="27" spans="1:7" x14ac:dyDescent="0.25">
      <c r="A27" s="64"/>
      <c r="B27" s="65"/>
      <c r="C27" s="141"/>
      <c r="D27" s="66" t="e">
        <f>+A27/B27</f>
        <v>#DIV/0!</v>
      </c>
      <c r="E27" s="67" t="e">
        <f>+IF(D27&gt;1.05,"Asimetría",IF(D27&lt;0.95,"Asimetría","Simetría"))</f>
        <v>#DIV/0!</v>
      </c>
      <c r="F27" s="67" t="e">
        <f>IF(D27&lt;0.75,"-xxx xx",IF(AND(D27&gt;=0.75,D27&lt;0.8),"-xxx x",IF(AND(D27&gt;=0.8,D27&lt;0.85),"-xxx",IF(AND(D27&gt;=0.85,D27&lt;0.9),"-xx",IF(AND(D27&gt;=0.9,D27&lt;0.95),"-x",IF(AND(D27&gt;1.05,D27&lt;=1.1),"x",IF(AND(D27&gt;1.1,D27&lt;=1.15),"xx",IF(AND(D27&gt;1.15,D27&lt;=1.2),"xxx",IF(AND(D27&gt;1.2,D27&lt;=1.25),"xxx x",IF(D27&gt;1.25,"xxx xx","Normal"))))))))))</f>
        <v>#DIV/0!</v>
      </c>
      <c r="G27" s="1"/>
    </row>
    <row r="28" spans="1:7" x14ac:dyDescent="0.25">
      <c r="A28" s="68"/>
      <c r="B28" s="1"/>
      <c r="C28" s="14"/>
      <c r="D28" s="1"/>
      <c r="E28" s="1"/>
      <c r="F28" s="1"/>
      <c r="G28" s="1"/>
    </row>
    <row r="29" spans="1:7" x14ac:dyDescent="0.25">
      <c r="A29" s="68"/>
      <c r="B29" s="1"/>
      <c r="C29" s="1"/>
      <c r="D29" s="1"/>
      <c r="E29" s="1"/>
      <c r="F29" s="1"/>
      <c r="G29" s="1"/>
    </row>
    <row r="30" spans="1:7" x14ac:dyDescent="0.25">
      <c r="A30" s="153" t="s">
        <v>143</v>
      </c>
      <c r="B30" s="153"/>
      <c r="C30" s="153"/>
      <c r="D30" s="153"/>
      <c r="E30" s="153"/>
      <c r="F30" s="200"/>
      <c r="G30" s="62" t="s">
        <v>144</v>
      </c>
    </row>
    <row r="31" spans="1:7" x14ac:dyDescent="0.25">
      <c r="A31" s="201" t="s">
        <v>80</v>
      </c>
      <c r="B31" s="202"/>
      <c r="C31" s="139"/>
      <c r="D31" s="198" t="s">
        <v>133</v>
      </c>
      <c r="E31" s="203" t="s">
        <v>81</v>
      </c>
      <c r="F31" s="198" t="s">
        <v>134</v>
      </c>
      <c r="G31" s="1"/>
    </row>
    <row r="32" spans="1:7" x14ac:dyDescent="0.25">
      <c r="A32" s="150" t="s">
        <v>145</v>
      </c>
      <c r="B32" s="150" t="s">
        <v>146</v>
      </c>
      <c r="C32" s="140"/>
      <c r="D32" s="199"/>
      <c r="E32" s="204"/>
      <c r="F32" s="199"/>
      <c r="G32" s="1"/>
    </row>
    <row r="33" spans="1:7" x14ac:dyDescent="0.25">
      <c r="A33" s="64"/>
      <c r="B33" s="65"/>
      <c r="C33" s="141"/>
      <c r="D33" s="66" t="e">
        <f>+A33/B33</f>
        <v>#DIV/0!</v>
      </c>
      <c r="E33" s="67" t="e">
        <f>+IF(D33&gt;0.95,"Asimetría",IF(D33&lt;0.85,"Asimetría","Simetría"))</f>
        <v>#DIV/0!</v>
      </c>
      <c r="F33" s="67" t="e">
        <f>IF(D33&lt;0.65,"-xxx xx",IF(AND(D33&gt;=0.65,D33&lt;0.7),"-xxx x",IF(AND(D33&gt;=0.7,D33&lt;0.75),"-xxx",IF(AND(D33&gt;=0.75,D33&lt;0.8),"-xx",IF(AND(D33&gt;=0.8,D33&lt;0.85),"-x",IF(AND(D33&gt;0.95,D33&lt;=1),"x",IF(AND(D33&gt;1,D33&lt;=1.05),"xx",IF(AND(D33&gt;1.05,D33&lt;=1.1),"xxx",IF(AND(D33&gt;1.1,D33&lt;=1.15),"xxx x",IF(D33&gt;1.15,"xxx xx","Normal"))))))))))</f>
        <v>#DIV/0!</v>
      </c>
      <c r="G33" s="1"/>
    </row>
    <row r="34" spans="1:7" x14ac:dyDescent="0.25">
      <c r="A34" s="134"/>
      <c r="B34" s="134"/>
      <c r="C34" s="134"/>
      <c r="D34" s="135"/>
      <c r="E34" s="136"/>
      <c r="F34" s="136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53" t="s">
        <v>147</v>
      </c>
      <c r="B36" s="153"/>
      <c r="C36" s="153"/>
      <c r="D36" s="153"/>
      <c r="E36" s="153"/>
      <c r="F36" s="200"/>
      <c r="G36" s="62" t="s">
        <v>148</v>
      </c>
    </row>
    <row r="37" spans="1:7" x14ac:dyDescent="0.25">
      <c r="A37" s="1"/>
      <c r="B37" s="63" t="s">
        <v>80</v>
      </c>
      <c r="C37" s="1"/>
      <c r="D37" s="205" t="s">
        <v>81</v>
      </c>
      <c r="E37" s="206"/>
      <c r="F37" s="137" t="s">
        <v>134</v>
      </c>
      <c r="G37" s="1"/>
    </row>
    <row r="38" spans="1:7" x14ac:dyDescent="0.25">
      <c r="A38" s="151" t="s">
        <v>149</v>
      </c>
      <c r="B38" s="69"/>
      <c r="C38" s="1"/>
      <c r="D38" s="207" t="str">
        <f>+IF(B38="","Falta Valor",IF(B38&gt;3,"Asimetría",IF(B38&lt;-3,"Asimetría","Simetría")))</f>
        <v>Falta Valor</v>
      </c>
      <c r="E38" s="208"/>
      <c r="F38" s="70" t="str">
        <f>IF(B38="","",IF(B38&lt;-15,"-xxx xx",IF(AND(B38&gt;=-15,B38&lt;-12),"-xxx x",IF(AND(B38&gt;=-12,B38&lt;-9),"-xxx",IF(AND(B38&gt;=-9,B38&lt;-6),"-xx",IF(AND(B38&gt;=-6,B38&lt;-3),"-x",IF(AND(B38&gt;3,B38&lt;=6),"x",IF(AND(B38&gt;6,B38&lt;=9),"xx",IF(AND(B38&gt;9,B38&lt;=12),"xxx",IF(AND(B38&gt;12,B38&lt;=15),"xxx x",IF(B38&gt;15,"xxx xx","Normal")))))))))))</f>
        <v/>
      </c>
      <c r="G38" s="1"/>
    </row>
    <row r="39" spans="1:7" x14ac:dyDescent="0.25">
      <c r="A39" s="71"/>
      <c r="B39" s="1"/>
      <c r="C39" s="1"/>
      <c r="D39" s="14"/>
      <c r="E39" s="1"/>
      <c r="F39" s="14"/>
      <c r="G39" s="1"/>
    </row>
    <row r="40" spans="1:7" x14ac:dyDescent="0.25">
      <c r="A40" s="1"/>
      <c r="B40" s="63" t="s">
        <v>80</v>
      </c>
      <c r="C40" s="1"/>
      <c r="D40" s="205" t="s">
        <v>81</v>
      </c>
      <c r="E40" s="206"/>
      <c r="F40" s="137" t="s">
        <v>134</v>
      </c>
      <c r="G40" s="1"/>
    </row>
    <row r="41" spans="1:7" x14ac:dyDescent="0.25">
      <c r="A41" s="151" t="s">
        <v>25</v>
      </c>
      <c r="B41" s="69"/>
      <c r="C41" s="1"/>
      <c r="D41" s="207" t="str">
        <f>+IF(B41="","Falta Valor",IF(B41&gt;3,"Asimetría",IF(B41&lt;-3,"Asimetría","Simetría")))</f>
        <v>Falta Valor</v>
      </c>
      <c r="E41" s="208"/>
      <c r="F41" s="70" t="str">
        <f>IF(B41="","",IF(B41&lt;-15,"-xxx xx",IF(AND(B41&gt;=-15,B41&lt;-12),"-xxx x",IF(AND(B41&gt;=-12,B41&lt;-9),"-xxx",IF(AND(B41&gt;=-9,B41&lt;-6),"-xx",IF(AND(B41&gt;=-6,B41&lt;-3),"-x",IF(AND(B41&gt;3,B41&lt;=6),"x",IF(AND(B41&gt;6,B41&lt;=9),"xx",IF(AND(B41&gt;9,B41&lt;=12),"xxx",IF(AND(B41&gt;12,B41&lt;=15),"xxx x",IF(B41&gt;15,"xxx xx","Normal")))))))))))</f>
        <v/>
      </c>
      <c r="G41" s="1"/>
    </row>
    <row r="42" spans="1:7" x14ac:dyDescent="0.25">
      <c r="A42" s="7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ht="24" customHeight="1" x14ac:dyDescent="0.25">
      <c r="A44" s="153" t="s">
        <v>150</v>
      </c>
      <c r="B44" s="153"/>
      <c r="C44" s="153"/>
      <c r="D44" s="153"/>
      <c r="E44" s="153"/>
      <c r="F44" s="200"/>
      <c r="G44" s="62" t="s">
        <v>132</v>
      </c>
    </row>
    <row r="45" spans="1:7" x14ac:dyDescent="0.25">
      <c r="A45" s="201" t="s">
        <v>80</v>
      </c>
      <c r="B45" s="202"/>
      <c r="C45" s="138"/>
      <c r="D45" s="198" t="s">
        <v>133</v>
      </c>
      <c r="E45" s="203" t="s">
        <v>81</v>
      </c>
      <c r="F45" s="198" t="s">
        <v>134</v>
      </c>
      <c r="G45" s="1"/>
    </row>
    <row r="46" spans="1:7" x14ac:dyDescent="0.25">
      <c r="A46" s="150" t="s">
        <v>151</v>
      </c>
      <c r="B46" s="150" t="s">
        <v>152</v>
      </c>
      <c r="C46" s="142"/>
      <c r="D46" s="199"/>
      <c r="E46" s="204"/>
      <c r="F46" s="199"/>
      <c r="G46" s="1"/>
    </row>
    <row r="47" spans="1:7" x14ac:dyDescent="0.25">
      <c r="A47" s="64"/>
      <c r="B47" s="65"/>
      <c r="C47" s="141"/>
      <c r="D47" s="66" t="e">
        <f>+A47/B47</f>
        <v>#DIV/0!</v>
      </c>
      <c r="E47" s="67" t="e">
        <f>+IF(D47&gt;1.05,"Asimetría",IF(D47&lt;0.95,"Asimetría","Simetría"))</f>
        <v>#DIV/0!</v>
      </c>
      <c r="F47" s="67" t="e">
        <f>IF(D47&lt;0.75,"-xxx xx",IF(AND(D47&gt;=0.75,D47&lt;0.8),"-xxx x",IF(AND(D47&gt;=0.8,D47&lt;0.85),"-xxx",IF(AND(D47&gt;=0.85,D47&lt;0.9),"-xx",IF(AND(D47&gt;=0.9,D47&lt;0.95),"-x",IF(AND(D47&gt;1.05,D47&lt;=1.1),"x",IF(AND(D47&gt;1.1,D47&lt;=1.15),"xx",IF(AND(D47&gt;1.15,D47&lt;=1.2),"xxx",IF(AND(D47&gt;1.2,D47&lt;=1.25),"xxx x",IF(D47&gt;1.25,"xxx xx","Normal"))))))))))</f>
        <v>#DIV/0!</v>
      </c>
      <c r="G47" s="1"/>
    </row>
    <row r="48" spans="1:7" x14ac:dyDescent="0.25">
      <c r="A48" s="149"/>
      <c r="B48" s="149"/>
      <c r="C48" s="148"/>
      <c r="D48" s="144"/>
      <c r="E48" s="145"/>
      <c r="F48" s="145"/>
      <c r="G48" s="1"/>
    </row>
    <row r="49" spans="1:7" x14ac:dyDescent="0.25">
      <c r="A49" s="150" t="s">
        <v>153</v>
      </c>
      <c r="B49" s="150" t="s">
        <v>154</v>
      </c>
      <c r="C49" s="143"/>
      <c r="D49" s="146"/>
      <c r="E49" s="147"/>
      <c r="F49" s="146"/>
      <c r="G49" s="1"/>
    </row>
    <row r="50" spans="1:7" x14ac:dyDescent="0.25">
      <c r="A50" s="64"/>
      <c r="B50" s="65"/>
      <c r="C50" s="141"/>
      <c r="D50" s="66" t="e">
        <f>+A50/B50</f>
        <v>#DIV/0!</v>
      </c>
      <c r="E50" s="67" t="e">
        <f>+IF(D50&gt;1.05,"Asimetría",IF(D50&lt;0.95,"Asimetría","Simetría"))</f>
        <v>#DIV/0!</v>
      </c>
      <c r="F50" s="67" t="e">
        <f>IF(D50&lt;0.75,"-xxx xx",IF(AND(D50&gt;=0.75,D50&lt;0.8),"-xxx x",IF(AND(D50&gt;=0.8,D50&lt;0.85),"-xxx",IF(AND(D50&gt;=0.85,D50&lt;0.9),"-xx",IF(AND(D50&gt;=0.9,D50&lt;0.95),"-x",IF(AND(D50&gt;1.05,D50&lt;=1.1),"x",IF(AND(D50&gt;1.1,D50&lt;=1.15),"xx",IF(AND(D50&gt;1.15,D50&lt;=1.2),"xxx",IF(AND(D50&gt;1.2,D50&lt;=1.25),"xxx x",IF(D50&gt;1.25,"xxx xx","Normal"))))))))))</f>
        <v>#DIV/0!</v>
      </c>
      <c r="G50" s="1"/>
    </row>
    <row r="51" spans="1:7" x14ac:dyDescent="0.25">
      <c r="A51" s="149"/>
      <c r="B51" s="149"/>
      <c r="C51" s="148"/>
      <c r="D51" s="144"/>
      <c r="E51" s="145"/>
      <c r="F51" s="145"/>
      <c r="G51" s="1"/>
    </row>
    <row r="52" spans="1:7" x14ac:dyDescent="0.25">
      <c r="A52" s="150" t="s">
        <v>155</v>
      </c>
      <c r="B52" s="150" t="s">
        <v>156</v>
      </c>
      <c r="C52" s="143"/>
      <c r="D52" s="146"/>
      <c r="E52" s="147"/>
      <c r="F52" s="146"/>
      <c r="G52" s="1"/>
    </row>
    <row r="53" spans="1:7" x14ac:dyDescent="0.25">
      <c r="A53" s="64"/>
      <c r="B53" s="65"/>
      <c r="C53" s="141"/>
      <c r="D53" s="66" t="e">
        <f>+A53/B53</f>
        <v>#DIV/0!</v>
      </c>
      <c r="E53" s="67" t="e">
        <f>+IF(D53&gt;1.05,"Asimetría",IF(D53&lt;0.95,"Asimetría","Simetría"))</f>
        <v>#DIV/0!</v>
      </c>
      <c r="F53" s="67" t="e">
        <f>IF(D53&lt;0.75,"-xxx xx",IF(AND(D53&gt;=0.75,D53&lt;0.8),"-xxx x",IF(AND(D53&gt;=0.8,D53&lt;0.85),"-xxx",IF(AND(D53&gt;=0.85,D53&lt;0.9),"-xx",IF(AND(D53&gt;=0.9,D53&lt;0.95),"-x",IF(AND(D53&gt;1.05,D53&lt;=1.1),"x",IF(AND(D53&gt;1.1,D53&lt;=1.15),"xx",IF(AND(D53&gt;1.15,D53&lt;=1.2),"xxx",IF(AND(D53&gt;1.2,D53&lt;=1.25),"xxx x",IF(D53&gt;1.25,"xxx xx","Normal"))))))))))</f>
        <v>#DIV/0!</v>
      </c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sheet="1" selectLockedCells="1"/>
  <mergeCells count="33">
    <mergeCell ref="D31:D32"/>
    <mergeCell ref="A45:B45"/>
    <mergeCell ref="D45:D46"/>
    <mergeCell ref="F25:F26"/>
    <mergeCell ref="A44:F44"/>
    <mergeCell ref="E45:E46"/>
    <mergeCell ref="F45:F46"/>
    <mergeCell ref="A25:B25"/>
    <mergeCell ref="D25:D26"/>
    <mergeCell ref="E25:E26"/>
    <mergeCell ref="A30:F30"/>
    <mergeCell ref="E31:E32"/>
    <mergeCell ref="F31:F32"/>
    <mergeCell ref="A36:F36"/>
    <mergeCell ref="D37:E37"/>
    <mergeCell ref="D40:E40"/>
    <mergeCell ref="D38:E38"/>
    <mergeCell ref="D41:E41"/>
    <mergeCell ref="A31:B31"/>
    <mergeCell ref="A24:F24"/>
    <mergeCell ref="A18:F18"/>
    <mergeCell ref="A12:F12"/>
    <mergeCell ref="F13:F14"/>
    <mergeCell ref="F19:F20"/>
    <mergeCell ref="A13:B13"/>
    <mergeCell ref="D13:D14"/>
    <mergeCell ref="A19:B19"/>
    <mergeCell ref="D19:D20"/>
    <mergeCell ref="B8:D8"/>
    <mergeCell ref="F8:G8"/>
    <mergeCell ref="A7:G7"/>
    <mergeCell ref="E19:E20"/>
    <mergeCell ref="E13:E14"/>
  </mergeCells>
  <conditionalFormatting sqref="A15">
    <cfRule type="notContainsBlanks" dxfId="159" priority="11">
      <formula>LEN(TRIM(A15))&gt;0</formula>
    </cfRule>
  </conditionalFormatting>
  <conditionalFormatting sqref="A21 A27 A47:A48 A50:A51 A53">
    <cfRule type="notContainsBlanks" dxfId="158" priority="15">
      <formula>LEN(TRIM(A21))&gt;0</formula>
    </cfRule>
  </conditionalFormatting>
  <conditionalFormatting sqref="A33">
    <cfRule type="notContainsBlanks" dxfId="157" priority="1">
      <formula>LEN(TRIM(A33))&gt;0</formula>
    </cfRule>
  </conditionalFormatting>
  <conditionalFormatting sqref="A34">
    <cfRule type="notContainsBlanks" dxfId="156" priority="5">
      <formula>LEN(TRIM(A34))&gt;0</formula>
    </cfRule>
  </conditionalFormatting>
  <conditionalFormatting sqref="A34:C34">
    <cfRule type="notContainsBlanks" dxfId="155" priority="8">
      <formula>LEN(TRIM(A34))&gt;0</formula>
    </cfRule>
  </conditionalFormatting>
  <conditionalFormatting sqref="A47:C48">
    <cfRule type="notContainsBlanks" dxfId="154" priority="26">
      <formula>LEN(TRIM(A47))&gt;0</formula>
    </cfRule>
  </conditionalFormatting>
  <conditionalFormatting sqref="A50:C51">
    <cfRule type="notContainsBlanks" dxfId="153" priority="22">
      <formula>LEN(TRIM(A50))&gt;0</formula>
    </cfRule>
  </conditionalFormatting>
  <conditionalFormatting sqref="A53:C53">
    <cfRule type="notContainsBlanks" dxfId="152" priority="18">
      <formula>LEN(TRIM(A53))&gt;0</formula>
    </cfRule>
  </conditionalFormatting>
  <conditionalFormatting sqref="B38 B41">
    <cfRule type="notContainsBlanks" dxfId="151" priority="13">
      <formula>LEN(TRIM(B38))&gt;0</formula>
    </cfRule>
  </conditionalFormatting>
  <conditionalFormatting sqref="B15:C15">
    <cfRule type="notContainsBlanks" dxfId="150" priority="12">
      <formula>LEN(TRIM(B15))&gt;0</formula>
    </cfRule>
    <cfRule type="notContainsBlanks" dxfId="149" priority="36">
      <formula>LEN(TRIM(B15))&gt;0</formula>
    </cfRule>
  </conditionalFormatting>
  <conditionalFormatting sqref="B21:C21 B27:C27 B47:C48 B50:C51 B53:C53">
    <cfRule type="notContainsBlanks" dxfId="148" priority="14">
      <formula>LEN(TRIM(B21))&gt;0</formula>
    </cfRule>
  </conditionalFormatting>
  <conditionalFormatting sqref="B33:C33">
    <cfRule type="notContainsBlanks" dxfId="147" priority="2">
      <formula>LEN(TRIM(B33))&gt;0</formula>
    </cfRule>
  </conditionalFormatting>
  <conditionalFormatting sqref="B33:C34">
    <cfRule type="notContainsBlanks" dxfId="146" priority="3">
      <formula>LEN(TRIM(B33))&gt;0</formula>
    </cfRule>
  </conditionalFormatting>
  <conditionalFormatting sqref="D38 F38 D41 F41">
    <cfRule type="containsText" dxfId="145" priority="34" operator="containsText" text="Falta Valor">
      <formula>NOT(ISERROR(SEARCH("Falta Valor",D38)))</formula>
    </cfRule>
  </conditionalFormatting>
  <conditionalFormatting sqref="D15:E15 D21:E21 D27:E27">
    <cfRule type="containsErrors" dxfId="144" priority="35">
      <formula>ISERROR(D15)</formula>
    </cfRule>
  </conditionalFormatting>
  <conditionalFormatting sqref="D33:E34">
    <cfRule type="containsErrors" dxfId="143" priority="9">
      <formula>ISERROR(D33)</formula>
    </cfRule>
  </conditionalFormatting>
  <conditionalFormatting sqref="D47:E48">
    <cfRule type="containsErrors" dxfId="142" priority="27">
      <formula>ISERROR(D47)</formula>
    </cfRule>
  </conditionalFormatting>
  <conditionalFormatting sqref="D50:E51">
    <cfRule type="containsErrors" dxfId="141" priority="23">
      <formula>ISERROR(D50)</formula>
    </cfRule>
  </conditionalFormatting>
  <conditionalFormatting sqref="D53:E53">
    <cfRule type="containsErrors" dxfId="140" priority="19">
      <formula>ISERROR(D53)</formula>
    </cfRule>
  </conditionalFormatting>
  <conditionalFormatting sqref="F15 F21 F27">
    <cfRule type="containsErrors" dxfId="139" priority="28">
      <formula>ISERROR(F15)</formula>
    </cfRule>
  </conditionalFormatting>
  <conditionalFormatting sqref="F15">
    <cfRule type="containsText" dxfId="138" priority="29" operator="containsText" text="Falta Valor">
      <formula>NOT(ISERROR(SEARCH("Falta Valor",F15)))</formula>
    </cfRule>
  </conditionalFormatting>
  <conditionalFormatting sqref="F21">
    <cfRule type="containsText" dxfId="137" priority="30" operator="containsText" text="Falta Valor">
      <formula>NOT(ISERROR(SEARCH("Falta Valor",F21)))</formula>
    </cfRule>
  </conditionalFormatting>
  <conditionalFormatting sqref="F27">
    <cfRule type="containsText" dxfId="136" priority="32" operator="containsText" text="Falta Valor">
      <formula>NOT(ISERROR(SEARCH("Falta Valor",F27)))</formula>
    </cfRule>
  </conditionalFormatting>
  <conditionalFormatting sqref="F33:F34">
    <cfRule type="containsErrors" dxfId="135" priority="6">
      <formula>ISERROR(F33)</formula>
    </cfRule>
    <cfRule type="containsText" dxfId="134" priority="7" operator="containsText" text="Falta Valor">
      <formula>NOT(ISERROR(SEARCH("Falta Valor",F33)))</formula>
    </cfRule>
  </conditionalFormatting>
  <conditionalFormatting sqref="F47:F48">
    <cfRule type="containsErrors" dxfId="133" priority="24">
      <formula>ISERROR(F47)</formula>
    </cfRule>
    <cfRule type="containsText" dxfId="132" priority="25" operator="containsText" text="Falta Valor">
      <formula>NOT(ISERROR(SEARCH("Falta Valor",F47)))</formula>
    </cfRule>
  </conditionalFormatting>
  <conditionalFormatting sqref="F50:F51">
    <cfRule type="containsErrors" dxfId="131" priority="20">
      <formula>ISERROR(F50)</formula>
    </cfRule>
    <cfRule type="containsText" dxfId="130" priority="21" operator="containsText" text="Falta Valor">
      <formula>NOT(ISERROR(SEARCH("Falta Valor",F50)))</formula>
    </cfRule>
  </conditionalFormatting>
  <conditionalFormatting sqref="F53">
    <cfRule type="containsErrors" dxfId="129" priority="16">
      <formula>ISERROR(F53)</formula>
    </cfRule>
    <cfRule type="containsText" dxfId="128" priority="17" operator="containsText" text="Falta Valor">
      <formula>NOT(ISERROR(SEARCH("Falta Valor",F53)))</formula>
    </cfRule>
  </conditionalFormatting>
  <dataValidations disablePrompts="1" count="1">
    <dataValidation type="list" allowBlank="1" showInputMessage="1" showErrorMessage="1" sqref="E9:E11" xr:uid="{B98A059A-6B24-4D7C-A638-A169F625C20F}">
      <formula1>"Hombre,Mujer"</formula1>
    </dataValidation>
  </dataValidations>
  <pageMargins left="0" right="0" top="0.39370078740157483" bottom="0.94488188976377963" header="0" footer="0.19685039370078741"/>
  <pageSetup paperSize="9" scale="51" fitToHeight="0" orientation="portrait" horizontalDpi="300" verticalDpi="300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F52"/>
  <sheetViews>
    <sheetView showGridLines="0" zoomScale="60" zoomScaleNormal="60" workbookViewId="0">
      <selection activeCell="C11" sqref="C11"/>
    </sheetView>
  </sheetViews>
  <sheetFormatPr baseColWidth="10" defaultColWidth="11.42578125" defaultRowHeight="26.25" x14ac:dyDescent="0.4"/>
  <cols>
    <col min="1" max="1" width="39.7109375" style="8" customWidth="1"/>
    <col min="2" max="3" width="30.28515625" style="8" customWidth="1"/>
    <col min="4" max="4" width="31" style="8" customWidth="1"/>
    <col min="5" max="6" width="52" style="8" bestFit="1" customWidth="1"/>
    <col min="7" max="16384" width="11.42578125" style="8"/>
  </cols>
  <sheetData>
    <row r="1" spans="1:6" x14ac:dyDescent="0.4">
      <c r="A1" s="7"/>
      <c r="B1" s="7"/>
      <c r="C1" s="7"/>
      <c r="D1" s="7"/>
      <c r="E1" s="7"/>
      <c r="F1" s="7"/>
    </row>
    <row r="2" spans="1:6" x14ac:dyDescent="0.4">
      <c r="A2" s="7"/>
      <c r="B2" s="7"/>
      <c r="C2" s="7"/>
      <c r="D2" s="7"/>
      <c r="E2" s="7"/>
      <c r="F2" s="7"/>
    </row>
    <row r="3" spans="1:6" x14ac:dyDescent="0.4">
      <c r="A3" s="7"/>
      <c r="B3" s="7"/>
      <c r="C3" s="7"/>
      <c r="D3" s="7"/>
      <c r="E3" s="7"/>
      <c r="F3" s="7"/>
    </row>
    <row r="4" spans="1:6" ht="50.45" customHeight="1" x14ac:dyDescent="0.4">
      <c r="A4" s="7"/>
      <c r="B4" s="7"/>
      <c r="C4" s="7"/>
      <c r="D4" s="7"/>
      <c r="E4" s="7"/>
      <c r="F4" s="7"/>
    </row>
    <row r="5" spans="1:6" ht="31.5" x14ac:dyDescent="0.5">
      <c r="A5" s="209" t="s">
        <v>157</v>
      </c>
      <c r="B5" s="209"/>
      <c r="C5" s="209"/>
      <c r="D5" s="209"/>
      <c r="E5" s="209"/>
      <c r="F5" s="209"/>
    </row>
    <row r="6" spans="1:6" ht="31.5" x14ac:dyDescent="0.5">
      <c r="A6" s="83" t="s">
        <v>1</v>
      </c>
      <c r="B6" s="210"/>
      <c r="C6" s="211"/>
      <c r="D6" s="212"/>
      <c r="E6" s="34" t="s">
        <v>2</v>
      </c>
      <c r="F6" s="85"/>
    </row>
    <row r="7" spans="1:6" ht="31.5" x14ac:dyDescent="0.5">
      <c r="A7" s="83" t="s">
        <v>158</v>
      </c>
      <c r="B7" s="86"/>
      <c r="C7" s="83" t="s">
        <v>4</v>
      </c>
      <c r="D7" s="85"/>
      <c r="E7" s="34" t="s">
        <v>5</v>
      </c>
      <c r="F7" s="85"/>
    </row>
    <row r="8" spans="1:6" x14ac:dyDescent="0.4">
      <c r="A8" s="7"/>
      <c r="B8" s="7"/>
      <c r="C8" s="7"/>
      <c r="D8" s="7"/>
      <c r="E8" s="87" t="s">
        <v>6</v>
      </c>
      <c r="F8" s="39"/>
    </row>
    <row r="9" spans="1:6" x14ac:dyDescent="0.4">
      <c r="A9" s="7"/>
      <c r="B9" s="7"/>
      <c r="C9" s="7"/>
      <c r="D9" s="7"/>
      <c r="E9" s="7"/>
      <c r="F9" s="7"/>
    </row>
    <row r="10" spans="1:6" x14ac:dyDescent="0.4">
      <c r="A10" s="50"/>
      <c r="B10" s="72" t="s">
        <v>159</v>
      </c>
      <c r="C10" s="72" t="s">
        <v>160</v>
      </c>
      <c r="D10" s="7"/>
      <c r="E10" s="72" t="s">
        <v>159</v>
      </c>
      <c r="F10" s="72" t="s">
        <v>160</v>
      </c>
    </row>
    <row r="11" spans="1:6" x14ac:dyDescent="0.4">
      <c r="A11" s="73" t="s">
        <v>161</v>
      </c>
      <c r="B11" s="74"/>
      <c r="C11" s="75"/>
      <c r="D11" s="7"/>
      <c r="E11" s="76" t="str">
        <f>IF(B11="","Falta Valor",IF(B11="","",IF(B11&lt;=-7.5,"-xxx xx Clase IIIª Molar Muy Grave",IF(B11&lt;=-6,"-xxx x Clase IIIª Molar Grave",IF(B11&lt;=-4.5,"-xxx Clase IIIª Molar Acentuada",IF(B11&lt;=-3,"-xx Clase IIIª Molar Medio",IF(B11&lt;=-1.5,"-x Clase IIIª Molar Leve",IF(B11&lt;=1.49,"Clase Iª Molar",IF(B11&lt;=2.99,"x Clase IIª  Molar Leve",IF(B11&lt;=4.49,"xx Clase IIª Molar Medio",IF(B11&lt;=5.99,"xxx Clase IIª Molar Acentuada",IF(B11&lt;=7.49,"xxx x Clase IIª Molar Grave",IF(B11&gt;=7.5,"xxx xx Clase IIª Molar Muy Grave")))))))))))))</f>
        <v>Falta Valor</v>
      </c>
      <c r="F11" s="77" t="str">
        <f>IF(C11="","Falta Valor",IF(C11="","",IF(C11&lt;=-7.5,"-xxx xx Clase IIIª Molar Muy Grave",IF(C11&lt;=-6,"-xxx x Clase IIIª Molar Grave",IF(C11&lt;=-4.5,"-xxx Clase IIIª Molar Acentuada",IF(C11&lt;=-3,"-xx Clase IIIª Molar Medio",IF(C11&lt;=-1.5,"-x Clase IIIª Molar Leve",IF(C11&lt;=1.49,"Clase Iª Molar",IF(C11&lt;=2.99,"x Clase IIª  Molar Leve",IF(C11&lt;=4.49,"xx Clase IIª Molar Medio",IF(C11&lt;=5.99,"xxx Clase IIª Molar Acentuada",IF(C11&lt;=7.49,"xxx x Clase IIª Molar Grave",IF(C11&gt;=7.5,"xxx xx Clase IIª Molar Muy Grave")))))))))))))</f>
        <v>Falta Valor</v>
      </c>
    </row>
    <row r="12" spans="1:6" x14ac:dyDescent="0.4">
      <c r="A12" s="73" t="s">
        <v>162</v>
      </c>
      <c r="B12" s="74"/>
      <c r="C12" s="75"/>
      <c r="D12" s="7"/>
      <c r="E12" s="76" t="str">
        <f>IF(B12="","Falta Valor",IF(B12="","",IF(B12&lt;=-7.5,"-xxx xx Clase IIIª Canina Muy Grave",IF(B12&lt;=-6,"-xxx x Clase IIIª Canina Grave",IF(B12&lt;=-4.5,"-xxx Clase IIIª Canina Acentuada",IF(B12&lt;=-3,"-xx Clase IIIª Canina Media",IF(B12&lt;=-1.5,"-x Clase IIIª Canina Leve",IF(B12&lt;=1.49,"Clase Iª Canina",IF(B12&lt;=2.99,"x Clase IIª Canina Leve",IF(B12&lt;=4.49,"xx Clase IIª Canina Media",IF(B12&lt;=5.99,"xxx Clase IIª Canina Acentuada",IF(B12&lt;=7.49,"xxx x Clase IIª Canina Grave",IF(B12&gt;=7.5,"xxx xx Clase IIª Canina Muy Grave")))))))))))))</f>
        <v>Falta Valor</v>
      </c>
      <c r="F12" s="77" t="str">
        <f>IF(C12="","Falta Valor",IF(C12="","",IF(C12&lt;=-7.5,"-xxx xx Clase IIIª Canina Muy Grave",IF(C12&lt;=-6,"-xxx x Clase IIIª Canina Grave",IF(C12&lt;=-4.5,"-xxx Clase IIIª Canina Acentuada",IF(C12&lt;=-3,"-xx Clase IIIª Canina Media",IF(C12&lt;=-1.5,"-x Clase IIIª Canina Leve",IF(C12&lt;=1.49,"Clase Iª Canina",IF(C12&lt;=2.99,"x Clase IIª Canina Leve",IF(C12&lt;=4.49,"xx Clase IIª Canina Media",IF(C12&lt;=5.99,"xxx Clase IIª Canina Acentuada",IF(C12&lt;=7.49,"xxx x Clase IIª Canina Grave",IF(C12&gt;=7.5,"xxx xx Clase IIª Canina Muy Grave")))))))))))))</f>
        <v>Falta Valor</v>
      </c>
    </row>
    <row r="13" spans="1:6" x14ac:dyDescent="0.4">
      <c r="A13" s="73" t="s">
        <v>83</v>
      </c>
      <c r="B13" s="74"/>
      <c r="C13" s="75"/>
      <c r="D13" s="7"/>
      <c r="E13" s="76" t="str">
        <f>IF(B13="","Falta Valor",IF(B13&lt;=-5.5,"-xxx xx Resalte Invertido Muy Grave",IF(AND(B13&gt;-5.5,B13&lt;=-4),"-xxx x Resalte Invertido Grave",IF(AND(B13&gt;-4,B13&lt;=-2.5),"-xxx Resalte Invertido Acentuado",IF(AND(B13&gt;-2.5,B13&lt;=-1),"-xx Resalte Invertido Medio",IF(AND(B13&gt;-1,B13&lt;=0.5),"-x Resalte Invertido Leve",IF(AND(B13&gt;=3.5,B13&lt;5),"x Resalte Leve",IF(AND(B13&gt;=5,B13&lt;6.5),"xx Resalte Medio",IF(AND(B13&gt;=6.5,B13&lt;8),"xxx Resalte Acentuado",IF(AND(B13&gt;=8,B13&lt;9.5),"xxx x Resalte Grave",IF(B13&gt;=9.5,"xxx xx Resalte Muy Grave","Resalte Normal")))))))))))</f>
        <v>Falta Valor</v>
      </c>
      <c r="F13" s="77" t="str">
        <f>IF(C13="","Falta Valor",IF(C13&lt;=-5.5,"-xxx xx Resalte Invertido Muy Grave",IF(AND(C13&gt;-5.5,C13&lt;=-4),"-xxx x Resalte Invertido Grave",IF(AND(C13&gt;-4,C13&lt;=-2.5),"-xxx Resalte Invertido Acentuado",IF(AND(C13&gt;-2.5,C13&lt;=-1),"-xx Resalte Invertido Medio",IF(AND(C13&gt;-1,C13&lt;=0.5),"-x Resalte Invertido Leve",IF(AND(C13&gt;=3.5,C13&lt;5),"x Resalte Leve",IF(AND(C13&gt;=5,C13&lt;6.5),"xx Resalte Medio",IF(AND(C13&gt;=6.5,C13&lt;8),"xxx Resalte Acentuado",IF(AND(C13&gt;=8,C13&lt;9.5),"xxx x Resalte Grave",IF(C13&gt;=9.5,"xxx xx Resalte Muy Grave","Resalte Normal")))))))))))</f>
        <v>Falta Valor</v>
      </c>
    </row>
    <row r="14" spans="1:6" x14ac:dyDescent="0.4">
      <c r="A14" s="73" t="s">
        <v>84</v>
      </c>
      <c r="B14" s="74"/>
      <c r="C14" s="75"/>
      <c r="D14" s="7"/>
      <c r="E14" s="76" t="str">
        <f>IF(B14="","Falta Valor",IF(B14&lt;=-5.5,"-xxx xx Mordida Abierta Muy Grave",IF(AND(B14&gt;-5.5,B14&lt;=-4),"-xxx x Mordida Abierta Grave",IF(AND(B14&gt;-4,B14&lt;=-2.5),"-xxx Mordida Abierta Acentuado",IF(AND(B14&gt;-2.5,B14&lt;=-1),"-xx Mordida Abierta Media",IF(AND(B14&gt;-1,B14&lt;=0.5),"-x Mordida Abierta Leve",IF(AND(B14&gt;=3.5,B14&lt;5),"x Sobremordida Leve",IF(AND(B14&gt;=5,B14&lt;6.5),"xx Sobremordida Media",IF(AND(B14&gt;=6.5,B14&lt;8),"xxx Sobremordida Acentuado",IF(AND(B14&gt;=8,B14&lt;9.5),"xxx x Sobremordida Grave",IF(B14&gt;=9.5,"xxx xx Sobremordida Muy Grave","Sobremordida Normal")))))))))))</f>
        <v>Falta Valor</v>
      </c>
      <c r="F14" s="77" t="str">
        <f>IF(C14="","Falta Valor",IF(C14&lt;=-5.5,"-xxx xx Mordida Abierta Muy Grave",IF(AND(C14&gt;-5.5,C14&lt;=-4),"-xxx x Mordida Abierta Grave",IF(AND(C14&gt;-4,C14&lt;=-2.5),"-xxx Mordida Abierta Acentuado",IF(AND(C14&gt;-2.5,C14&lt;=-1),"-xx Mordida Abierta Media",IF(AND(C14&gt;-1,C14&lt;=0.5),"-x Mordida Abierta Leve",IF(AND(C14&gt;=3.5,C14&lt;5),"x Sobremordida Leve",IF(AND(C14&gt;=5,C14&lt;6.5),"xx Sobremordida Media",IF(AND(C14&gt;=6.5,C14&lt;8),"xxx Sobremordida Acentuado",IF(AND(C14&gt;=8,C14&lt;9.5),"xxx x Sobremordida Grave",IF(C14&gt;=9.5,"xxx xx Sobremordida Muy Grave","Sobremordida Normal")))))))))))</f>
        <v>Falta Valor</v>
      </c>
    </row>
    <row r="15" spans="1:6" x14ac:dyDescent="0.4">
      <c r="A15" s="73" t="s">
        <v>163</v>
      </c>
      <c r="B15" s="74"/>
      <c r="C15" s="75"/>
      <c r="D15" s="7"/>
      <c r="E15" s="76" t="str">
        <f>IF(B15="","Falta Valor",IF(B15&lt;=-5.5,"-xxx xx MCA Muy Grave",IF(AND(B15&gt;-5.5,B15&lt;=-4),"-xxx x MCA Grave",IF(AND(B15&gt;-4,B15&lt;=-2.5),"-xxx MCA Acentuado",IF(AND(B15&gt;-2.5,B15&lt;=-1),"-xx MCA Media",IF(AND(B15&gt;-1,B15&lt;=0.5),"-x MCA Leve",IF(AND(B15&gt;=3.5,B15&lt;5),"x MCA Leve",IF(AND(B15&gt;=5,B15&lt;6.5),"xx MCA Media",IF(AND(B15&gt;=6.5,B15&lt;8),"xxx MCA Acentuado",IF(AND(B15&gt;=8,B15&lt;9.5),"xxx x MCA Grave",IF(B15&gt;=9.5,"xxx xx MCA Muy Grave","MCA Normal")))))))))))</f>
        <v>Falta Valor</v>
      </c>
      <c r="F15" s="77" t="str">
        <f>IF(C15="","Falta Valor",IF(C15&lt;=-5.5,"-xxx xx MCA Muy Grave",IF(AND(C15&gt;-5.5,C15&lt;=-4),"-xxx x MCA Grave",IF(AND(C15&gt;-4,C15&lt;=-2.5),"-xxx MCA Acentuado",IF(AND(C15&gt;-2.5,C15&lt;=-1),"-xx MCA Media",IF(AND(C15&gt;-1,C15&lt;=0.5),"-x MCA Leve",IF(AND(C15&gt;=3.5,C15&lt;5),"x MCA Leve",IF(AND(C15&gt;=5,C15&lt;6.5),"xx MCA Media",IF(AND(C15&gt;=6.5,C15&lt;8),"xxx MCA Acentuado",IF(AND(C15&gt;=8,C15&lt;9.5),"xxx x MCA Grave",IF(C15&gt;=9.5,"xxx xx MCA Muy Grave","MCA Normal")))))))))))</f>
        <v>Falta Valor</v>
      </c>
    </row>
    <row r="16" spans="1:6" x14ac:dyDescent="0.4">
      <c r="A16" s="73" t="s">
        <v>164</v>
      </c>
      <c r="B16" s="74"/>
      <c r="C16" s="75"/>
      <c r="D16" s="7"/>
      <c r="E16" s="76" t="str">
        <f>IF(B16="","Falta Valor",IF(B16&lt;=-2.25,"-xxx xx MCP Muy Grave",IF(AND(B16&gt;-2.25,B16&lt;=-1.5),"-xxx x MCP Grave",IF(AND(B16&gt;-1.5,B16&lt;=-0.75),"-xxx MCP Acentuado",IF(AND(B16&gt;-0.75,B16&lt;=0),"-xx MCP Media",IF(AND(B16&gt;0,B16&lt;=0.75),"-x MCP Leve",IF(AND(B16&gt;=2.25,B16&lt;3),"x MCP Leve",IF(AND(B16&gt;=3,B16&lt;3.75),"xx MCP Media",IF(AND(B16&gt;=3.75,B16&lt;4.5),"xxx MCP Acentuado",IF(AND(B16&gt;=4.5,B16&lt;5.25),"xxx x MCP Grave",IF(B16&gt;=5.25,"xxx xx MCP Muy Grave","MCP Normal")))))))))))</f>
        <v>Falta Valor</v>
      </c>
      <c r="F16" s="78" t="str">
        <f>IF(C16="","Falta Valor",IF(C16&lt;=-2.25,"-xxx xx MCP Muy Grave",IF(AND(C16&gt;-2.25,C16&lt;=-1.5),"-xxx x MCP Grave",IF(AND(C16&gt;-1.5,C16&lt;=-0.75),"-xxx MCP Acentuado",IF(AND(C16&gt;-0.75,C16&lt;=0),"-xx MCP Media",IF(AND(C16&gt;0,C16&lt;=0.75),"-x MCP Leve",IF(AND(C16&gt;=2.25,C16&lt;3),"x MCP Leve",IF(AND(C16&gt;=3,C16&lt;3.75),"xx MCP Media",IF(AND(C16&gt;=3.75,C16&lt;4.5),"xxx MCP Acentuado",IF(AND(C16&gt;=4.5,C16&lt;5.25),"xxx x MCP Grave",IF(C16&gt;=5.25,"xxx xx MCP Muy Grave","MCP Normal")))))))))))</f>
        <v>Falta Valor</v>
      </c>
    </row>
    <row r="17" spans="1:6" x14ac:dyDescent="0.4">
      <c r="A17" s="73" t="s">
        <v>165</v>
      </c>
      <c r="B17" s="74"/>
      <c r="C17" s="75"/>
      <c r="D17" s="7"/>
      <c r="E17" s="76" t="str">
        <f>IF(B17="","Falta Valor",IF(B17&lt;=-5,"-xxx xx PCM ADS Muy Grave",IF(AND(B17&gt;-5,B17&lt;=-4),"-xxx x PCM ADS Grave",IF(AND(B17&gt;-4,B17&lt;=-3),"-xxx PCM ADS Acentuado",IF(AND(B17&gt;-3,B17&lt;=-2),"-xx PCM ADS Media",IF(AND(B17&gt;-2,B17&lt;=-1),"-x PCM ADS Leve",IF(AND(B17&gt;=1,B17&lt;2),"x PCM ADS Leve",IF(AND(B17&gt;=2,B17&lt;3),"xx PCM ADS Media",IF(AND(B17&gt;=3,B17&lt;4),"xxx PCM ADS Acentuado",IF(AND(B17&gt;=4,B17&lt;5),"xxx x PCM ADS Grave",IF(B17&gt;=5,"xxx xx PCM ADS Muy Grave","PCM ADS Normal")))))))))))</f>
        <v>Falta Valor</v>
      </c>
      <c r="F17" s="77" t="str">
        <f>IF(C17="","Falta Valor",IF(C17&lt;=-5,"-xxx xx PCM ADS Muy Grave",IF(AND(C17&gt;-5,C17&lt;=-4),"-xxx x PCM ADS Grave",IF(AND(C17&gt;-4,C17&lt;=-3),"-xxx PCM ADS Acentuado",IF(AND(C17&gt;-3,C17&lt;=-2),"-xx PCM ADS Media",IF(AND(C17&gt;-2,C17&lt;=-1),"-x PCM ADS Leve",IF(AND(C17&gt;=1,C17&lt;2),"x PCM ADS Leve",IF(AND(C17&gt;=2,C17&lt;3),"xx PCM ADS Media",IF(AND(C17&gt;=3,C17&lt;4),"xxx PCM ADS Acentuado",IF(AND(C17&gt;=4,C17&lt;5),"xxx x PCM ADS Grave",IF(C17&gt;=5,"xxx xx PCM ADS Muy Grave","PCM ADS Normal")))))))))))</f>
        <v>Falta Valor</v>
      </c>
    </row>
    <row r="18" spans="1:6" x14ac:dyDescent="0.4">
      <c r="A18" s="73" t="s">
        <v>166</v>
      </c>
      <c r="B18" s="74"/>
      <c r="C18" s="75"/>
      <c r="D18" s="7"/>
      <c r="E18" s="76" t="str">
        <f>IF(B18="","Falta Valor",IF(B18&lt;=-5,"-xxx xx PCM ADI Muy Grave",IF(AND(B18&gt;-5,B18&lt;=-4),"-xxx x PCM ADI Grave",IF(AND(B18&gt;-4,B18&lt;=-3),"-xxx PCM ADI Acentuado",IF(AND(B18&gt;-3,B18&lt;=-2),"-xx PCM ADI Media",IF(AND(B18&gt;-2,B18&lt;=-1),"-x PCM ADI Leve",IF(AND(B18&gt;=1,B18&lt;2),"x PCM ADI Leve",IF(AND(B18&gt;=2,B18&lt;3),"xx PCM ADI Media",IF(AND(B18&gt;=3,B18&lt;4),"xxx PCM ADI Acentuado",IF(AND(B18&gt;=4,B18&lt;5),"xxx x PCM ADI Grave",IF(B18&gt;=5,"xxx xx PCM ADI Muy Grave","PCM ADI Normal")))))))))))</f>
        <v>Falta Valor</v>
      </c>
      <c r="F18" s="77" t="str">
        <f>IF(C18="","Falta Valor",IF(C18&lt;=-5,"-xxx xx PCM ADI Muy Grave",IF(AND(C18&gt;-5,C18&lt;=-4),"-xxx x PCM ADI Grave",IF(AND(C18&gt;-4,C18&lt;=-3),"-xxx PCM ADI Acentuado",IF(AND(C18&gt;-3,C18&lt;=-2),"-xx PCM ADI Media",IF(AND(C18&gt;-2,C18&lt;=-1),"-x PCM ADI Leve",IF(AND(C18&gt;=1,C18&lt;2),"x PCM ADI Leve",IF(AND(C18&gt;=2,C18&lt;3),"xx PCM ADI Media",IF(AND(C18&gt;=3,C18&lt;4),"xxx PCM ADI Acentuado",IF(AND(C18&gt;=4,C18&lt;5),"xxx x PCM ADI Grave",IF(C18&gt;=5,"xxx xx PCM ADI Muy Grave","PCM ADI Normal")))))))))))</f>
        <v>Falta Valor</v>
      </c>
    </row>
    <row r="19" spans="1:6" x14ac:dyDescent="0.4">
      <c r="A19" s="7"/>
      <c r="B19" s="7"/>
      <c r="C19" s="7"/>
      <c r="D19" s="7"/>
      <c r="E19" s="7"/>
      <c r="F19" s="7"/>
    </row>
    <row r="20" spans="1:6" x14ac:dyDescent="0.4">
      <c r="A20" s="7"/>
      <c r="B20" s="7"/>
      <c r="C20" s="7"/>
      <c r="D20" s="7"/>
      <c r="E20" s="7"/>
      <c r="F20" s="7"/>
    </row>
    <row r="21" spans="1:6" x14ac:dyDescent="0.4">
      <c r="A21" s="42" t="s">
        <v>167</v>
      </c>
      <c r="B21" s="1"/>
      <c r="C21" s="50"/>
      <c r="D21" s="7"/>
      <c r="E21" s="7"/>
      <c r="F21" s="79"/>
    </row>
    <row r="22" spans="1:6" x14ac:dyDescent="0.4">
      <c r="A22" s="80" t="s">
        <v>168</v>
      </c>
      <c r="B22" s="51" t="s">
        <v>169</v>
      </c>
      <c r="C22" s="7"/>
      <c r="D22" s="7"/>
      <c r="E22" s="7"/>
      <c r="F22" s="7"/>
    </row>
    <row r="23" spans="1:6" x14ac:dyDescent="0.4">
      <c r="A23" s="81" t="s">
        <v>170</v>
      </c>
      <c r="B23" s="82" t="s">
        <v>171</v>
      </c>
      <c r="C23" s="7"/>
      <c r="D23" s="7"/>
      <c r="E23" s="7"/>
      <c r="F23" s="7"/>
    </row>
    <row r="24" spans="1:6" x14ac:dyDescent="0.4">
      <c r="A24" s="81" t="s">
        <v>172</v>
      </c>
      <c r="B24" s="82" t="s">
        <v>173</v>
      </c>
      <c r="C24" s="7"/>
      <c r="D24" s="7"/>
      <c r="E24" s="7"/>
      <c r="F24" s="7"/>
    </row>
    <row r="25" spans="1:6" x14ac:dyDescent="0.4">
      <c r="A25" s="81" t="s">
        <v>174</v>
      </c>
      <c r="B25" s="82" t="s">
        <v>175</v>
      </c>
      <c r="C25" s="7"/>
      <c r="D25" s="7"/>
      <c r="E25" s="7"/>
      <c r="F25" s="7"/>
    </row>
    <row r="26" spans="1:6" x14ac:dyDescent="0.4">
      <c r="A26" s="81" t="s">
        <v>176</v>
      </c>
      <c r="B26" s="82" t="s">
        <v>177</v>
      </c>
      <c r="C26" s="7"/>
      <c r="D26" s="7"/>
      <c r="E26" s="7"/>
      <c r="F26" s="7"/>
    </row>
    <row r="27" spans="1:6" x14ac:dyDescent="0.4">
      <c r="A27" s="81" t="s">
        <v>178</v>
      </c>
      <c r="B27" s="82" t="s">
        <v>179</v>
      </c>
      <c r="C27" s="7"/>
      <c r="D27" s="7"/>
      <c r="E27" s="7"/>
      <c r="F27" s="7"/>
    </row>
    <row r="28" spans="1:6" x14ac:dyDescent="0.4">
      <c r="A28" s="7"/>
      <c r="B28" s="7"/>
      <c r="C28" s="7"/>
      <c r="D28" s="7"/>
      <c r="E28" s="7"/>
      <c r="F28" s="7"/>
    </row>
    <row r="29" spans="1:6" x14ac:dyDescent="0.4">
      <c r="A29" s="7"/>
      <c r="B29" s="7"/>
      <c r="C29" s="7"/>
      <c r="D29" s="7"/>
      <c r="E29" s="7"/>
      <c r="F29" s="7"/>
    </row>
    <row r="30" spans="1:6" x14ac:dyDescent="0.4">
      <c r="A30" s="7"/>
      <c r="B30" s="7"/>
      <c r="C30" s="7"/>
      <c r="D30" s="7"/>
      <c r="E30" s="7"/>
      <c r="F30" s="7"/>
    </row>
    <row r="31" spans="1:6" x14ac:dyDescent="0.4">
      <c r="A31" s="7"/>
      <c r="B31" s="7"/>
      <c r="C31" s="7"/>
      <c r="D31" s="7"/>
      <c r="E31" s="7"/>
      <c r="F31" s="7"/>
    </row>
    <row r="32" spans="1:6" x14ac:dyDescent="0.4">
      <c r="A32" s="7"/>
      <c r="B32" s="7"/>
      <c r="C32" s="7"/>
      <c r="D32" s="7"/>
      <c r="E32" s="7"/>
      <c r="F32" s="7"/>
    </row>
    <row r="33" spans="1:6" x14ac:dyDescent="0.4">
      <c r="A33" s="7"/>
      <c r="B33" s="7"/>
      <c r="C33" s="7"/>
      <c r="D33" s="7"/>
      <c r="E33" s="7"/>
      <c r="F33" s="7"/>
    </row>
    <row r="34" spans="1:6" x14ac:dyDescent="0.4">
      <c r="A34" s="7"/>
      <c r="B34" s="7"/>
      <c r="C34" s="7"/>
      <c r="D34" s="7"/>
      <c r="E34" s="7"/>
      <c r="F34" s="7"/>
    </row>
    <row r="35" spans="1:6" x14ac:dyDescent="0.4">
      <c r="A35" s="7"/>
      <c r="B35" s="7"/>
      <c r="C35" s="7"/>
      <c r="D35" s="7"/>
      <c r="E35" s="7"/>
      <c r="F35" s="7"/>
    </row>
    <row r="36" spans="1:6" x14ac:dyDescent="0.4">
      <c r="A36" s="7"/>
      <c r="B36" s="7"/>
      <c r="C36" s="7"/>
      <c r="D36" s="7"/>
      <c r="E36" s="7"/>
      <c r="F36" s="7"/>
    </row>
    <row r="37" spans="1:6" x14ac:dyDescent="0.4">
      <c r="A37" s="7"/>
      <c r="B37" s="7"/>
      <c r="C37" s="7"/>
      <c r="D37" s="7"/>
      <c r="E37" s="7"/>
      <c r="F37" s="7"/>
    </row>
    <row r="38" spans="1:6" x14ac:dyDescent="0.4">
      <c r="A38" s="7"/>
      <c r="B38" s="7"/>
      <c r="C38" s="7"/>
      <c r="D38" s="7"/>
      <c r="E38" s="7"/>
      <c r="F38" s="7"/>
    </row>
    <row r="39" spans="1:6" x14ac:dyDescent="0.4">
      <c r="A39" s="7"/>
      <c r="B39" s="7"/>
      <c r="C39" s="7"/>
      <c r="D39" s="7"/>
      <c r="E39" s="7"/>
      <c r="F39" s="7"/>
    </row>
    <row r="40" spans="1:6" x14ac:dyDescent="0.4">
      <c r="A40" s="7"/>
      <c r="B40" s="7"/>
      <c r="C40" s="7"/>
      <c r="D40" s="7"/>
      <c r="E40" s="7"/>
      <c r="F40" s="7"/>
    </row>
    <row r="41" spans="1:6" x14ac:dyDescent="0.4">
      <c r="A41" s="7"/>
      <c r="B41" s="7"/>
      <c r="C41" s="7"/>
      <c r="D41" s="7"/>
      <c r="E41" s="7"/>
      <c r="F41" s="7"/>
    </row>
    <row r="42" spans="1:6" x14ac:dyDescent="0.4">
      <c r="A42" s="7"/>
      <c r="B42" s="7"/>
      <c r="C42" s="7"/>
      <c r="D42" s="7"/>
      <c r="E42" s="7"/>
      <c r="F42" s="7"/>
    </row>
    <row r="43" spans="1:6" x14ac:dyDescent="0.4">
      <c r="A43" s="7"/>
      <c r="B43" s="7"/>
      <c r="C43" s="7"/>
      <c r="D43" s="7"/>
      <c r="E43" s="7"/>
      <c r="F43" s="7"/>
    </row>
    <row r="44" spans="1:6" x14ac:dyDescent="0.4">
      <c r="A44" s="7"/>
      <c r="B44" s="7"/>
      <c r="C44" s="7"/>
      <c r="D44" s="7"/>
      <c r="E44" s="7"/>
      <c r="F44" s="7"/>
    </row>
    <row r="45" spans="1:6" x14ac:dyDescent="0.4">
      <c r="A45" s="7"/>
      <c r="B45" s="7"/>
      <c r="C45" s="7"/>
      <c r="D45" s="7"/>
      <c r="E45" s="7"/>
      <c r="F45" s="7"/>
    </row>
    <row r="46" spans="1:6" x14ac:dyDescent="0.4">
      <c r="A46" s="7"/>
      <c r="B46" s="7"/>
      <c r="C46" s="7"/>
      <c r="D46" s="7"/>
      <c r="E46" s="7"/>
      <c r="F46" s="7"/>
    </row>
    <row r="47" spans="1:6" x14ac:dyDescent="0.4">
      <c r="A47" s="7"/>
      <c r="B47" s="7"/>
      <c r="C47" s="7"/>
      <c r="D47" s="7"/>
      <c r="E47" s="7"/>
      <c r="F47" s="7"/>
    </row>
    <row r="48" spans="1:6" x14ac:dyDescent="0.4">
      <c r="A48" s="7"/>
      <c r="B48" s="7"/>
      <c r="C48" s="7"/>
      <c r="D48" s="7"/>
      <c r="E48" s="7"/>
      <c r="F48" s="7"/>
    </row>
    <row r="49" spans="1:6" x14ac:dyDescent="0.4">
      <c r="A49" s="7"/>
      <c r="B49" s="7"/>
      <c r="C49" s="7"/>
      <c r="D49" s="7"/>
      <c r="E49" s="7"/>
      <c r="F49" s="7"/>
    </row>
    <row r="50" spans="1:6" x14ac:dyDescent="0.4">
      <c r="A50" s="7"/>
      <c r="B50" s="7"/>
      <c r="C50" s="7"/>
      <c r="D50" s="7"/>
      <c r="E50" s="7"/>
      <c r="F50" s="7"/>
    </row>
    <row r="51" spans="1:6" x14ac:dyDescent="0.4">
      <c r="A51" s="7"/>
      <c r="B51" s="7"/>
      <c r="C51" s="7"/>
      <c r="D51" s="7"/>
      <c r="E51" s="7"/>
      <c r="F51" s="7"/>
    </row>
    <row r="52" spans="1:6" x14ac:dyDescent="0.4">
      <c r="A52" s="7"/>
      <c r="B52" s="7"/>
      <c r="C52" s="7"/>
      <c r="D52" s="7"/>
      <c r="E52" s="7"/>
      <c r="F52" s="7"/>
    </row>
  </sheetData>
  <sheetProtection sheet="1" selectLockedCells="1"/>
  <mergeCells count="2">
    <mergeCell ref="A5:F5"/>
    <mergeCell ref="B6:D6"/>
  </mergeCells>
  <conditionalFormatting sqref="B11:B18">
    <cfRule type="containsBlanks" dxfId="127" priority="3">
      <formula>LEN(TRIM(B11))=0</formula>
    </cfRule>
  </conditionalFormatting>
  <conditionalFormatting sqref="C11:C18">
    <cfRule type="containsBlanks" dxfId="126" priority="2">
      <formula>LEN(TRIM(C11))=0</formula>
    </cfRule>
  </conditionalFormatting>
  <conditionalFormatting sqref="E11:E18">
    <cfRule type="containsText" dxfId="125" priority="6" operator="containsText" text="Falta Valor">
      <formula>NOT(ISERROR(SEARCH("Falta Valor",E11)))</formula>
    </cfRule>
  </conditionalFormatting>
  <conditionalFormatting sqref="F11:F15 F17:F18">
    <cfRule type="containsText" dxfId="124" priority="4" operator="containsText" text="Falta Valor">
      <formula>NOT(ISERROR(SEARCH("Falta Valor",F11)))</formula>
    </cfRule>
  </conditionalFormatting>
  <conditionalFormatting sqref="F16">
    <cfRule type="containsText" dxfId="123" priority="1" operator="containsText" text="Falta Valor">
      <formula>NOT(ISERROR(SEARCH("Falta Valor",F16)))</formula>
    </cfRule>
  </conditionalFormatting>
  <pageMargins left="0" right="0" top="0.39370078740157483" bottom="0.94488188976377963" header="0" footer="0.19685039370078741"/>
  <pageSetup paperSize="9" scale="49" fitToHeight="0" orientation="portrait" horizontalDpi="300" verticalDpi="30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G75"/>
  <sheetViews>
    <sheetView showGridLines="0" zoomScale="70" zoomScaleNormal="70" workbookViewId="0">
      <selection activeCell="B12" sqref="B12"/>
    </sheetView>
  </sheetViews>
  <sheetFormatPr baseColWidth="10" defaultColWidth="11.42578125" defaultRowHeight="26.25" x14ac:dyDescent="0.4"/>
  <cols>
    <col min="1" max="1" width="31" style="8" bestFit="1" customWidth="1"/>
    <col min="2" max="3" width="29.28515625" style="8" customWidth="1"/>
    <col min="4" max="4" width="3.42578125" style="8" bestFit="1" customWidth="1"/>
    <col min="5" max="5" width="31" style="8" bestFit="1" customWidth="1"/>
    <col min="6" max="7" width="29.28515625" style="8" customWidth="1"/>
    <col min="8" max="16384" width="11.42578125" style="8"/>
  </cols>
  <sheetData>
    <row r="1" spans="1:7" x14ac:dyDescent="0.4">
      <c r="A1" s="7"/>
      <c r="B1" s="7"/>
      <c r="C1" s="7"/>
      <c r="D1" s="7"/>
      <c r="E1" s="7"/>
      <c r="F1" s="7"/>
      <c r="G1" s="7"/>
    </row>
    <row r="2" spans="1:7" x14ac:dyDescent="0.4">
      <c r="A2" s="7"/>
      <c r="B2" s="7"/>
      <c r="C2" s="7"/>
      <c r="D2" s="7"/>
      <c r="E2" s="7"/>
      <c r="F2" s="7"/>
      <c r="G2" s="7"/>
    </row>
    <row r="3" spans="1:7" ht="46.15" customHeight="1" x14ac:dyDescent="0.4">
      <c r="A3" s="7"/>
      <c r="B3" s="7"/>
      <c r="C3" s="7"/>
      <c r="D3" s="7"/>
      <c r="E3" s="7"/>
      <c r="F3" s="7"/>
      <c r="G3" s="7"/>
    </row>
    <row r="4" spans="1:7" x14ac:dyDescent="0.4">
      <c r="A4" s="7"/>
      <c r="B4" s="7"/>
      <c r="C4" s="7"/>
      <c r="D4" s="7"/>
      <c r="E4" s="7"/>
      <c r="F4" s="7"/>
      <c r="G4" s="7"/>
    </row>
    <row r="5" spans="1:7" ht="31.5" x14ac:dyDescent="0.4">
      <c r="A5" s="213" t="s">
        <v>180</v>
      </c>
      <c r="B5" s="213"/>
      <c r="C5" s="213"/>
      <c r="D5" s="213"/>
      <c r="E5" s="213"/>
      <c r="F5" s="213"/>
      <c r="G5" s="213"/>
    </row>
    <row r="6" spans="1:7" ht="31.5" x14ac:dyDescent="0.5">
      <c r="A6" s="95" t="s">
        <v>1</v>
      </c>
      <c r="B6" s="210"/>
      <c r="C6" s="211"/>
      <c r="D6" s="212"/>
      <c r="E6" s="34" t="s">
        <v>2</v>
      </c>
      <c r="F6" s="210"/>
      <c r="G6" s="212"/>
    </row>
    <row r="7" spans="1:7" ht="31.5" x14ac:dyDescent="0.5">
      <c r="A7" s="95" t="s">
        <v>158</v>
      </c>
      <c r="B7" s="96"/>
      <c r="C7" s="95" t="s">
        <v>4</v>
      </c>
      <c r="D7" s="210"/>
      <c r="E7" s="212"/>
      <c r="F7" s="34" t="s">
        <v>5</v>
      </c>
      <c r="G7" s="85"/>
    </row>
    <row r="8" spans="1:7" x14ac:dyDescent="0.4">
      <c r="A8" s="7"/>
      <c r="B8" s="7"/>
      <c r="C8" s="7"/>
      <c r="D8" s="7"/>
      <c r="E8" s="7"/>
      <c r="F8" s="87" t="s">
        <v>6</v>
      </c>
      <c r="G8" s="39"/>
    </row>
    <row r="9" spans="1:7" x14ac:dyDescent="0.4">
      <c r="A9" s="7"/>
      <c r="B9" s="7"/>
      <c r="C9" s="7"/>
      <c r="D9" s="7"/>
      <c r="E9" s="7"/>
      <c r="F9" s="7"/>
      <c r="G9" s="7"/>
    </row>
    <row r="10" spans="1:7" x14ac:dyDescent="0.4">
      <c r="A10" s="215" t="s">
        <v>181</v>
      </c>
      <c r="B10" s="216"/>
      <c r="C10" s="217"/>
      <c r="D10" s="88"/>
      <c r="E10" s="215" t="s">
        <v>182</v>
      </c>
      <c r="F10" s="216"/>
      <c r="G10" s="217"/>
    </row>
    <row r="11" spans="1:7" x14ac:dyDescent="0.4">
      <c r="A11" s="50"/>
      <c r="B11" s="72" t="s">
        <v>159</v>
      </c>
      <c r="C11" s="72" t="s">
        <v>160</v>
      </c>
      <c r="D11" s="7"/>
      <c r="E11" s="50"/>
      <c r="F11" s="72" t="s">
        <v>159</v>
      </c>
      <c r="G11" s="72" t="s">
        <v>160</v>
      </c>
    </row>
    <row r="12" spans="1:7" x14ac:dyDescent="0.4">
      <c r="A12" s="89" t="s">
        <v>183</v>
      </c>
      <c r="B12" s="90"/>
      <c r="C12" s="91"/>
      <c r="D12" s="7"/>
      <c r="E12" s="89" t="s">
        <v>183</v>
      </c>
      <c r="F12" s="90"/>
      <c r="G12" s="91"/>
    </row>
    <row r="13" spans="1:7" x14ac:dyDescent="0.4">
      <c r="A13" s="89" t="s">
        <v>184</v>
      </c>
      <c r="B13" s="90"/>
      <c r="C13" s="91"/>
      <c r="D13" s="7"/>
      <c r="E13" s="89" t="s">
        <v>184</v>
      </c>
      <c r="F13" s="90"/>
      <c r="G13" s="91"/>
    </row>
    <row r="14" spans="1:7" x14ac:dyDescent="0.4">
      <c r="A14" s="89" t="s">
        <v>185</v>
      </c>
      <c r="B14" s="90"/>
      <c r="C14" s="91"/>
      <c r="D14" s="7"/>
      <c r="E14" s="89" t="s">
        <v>185</v>
      </c>
      <c r="F14" s="90"/>
      <c r="G14" s="91"/>
    </row>
    <row r="15" spans="1:7" x14ac:dyDescent="0.4">
      <c r="A15" s="89" t="s">
        <v>186</v>
      </c>
      <c r="B15" s="90"/>
      <c r="C15" s="91"/>
      <c r="D15" s="7"/>
      <c r="E15" s="89" t="s">
        <v>186</v>
      </c>
      <c r="F15" s="90"/>
      <c r="G15" s="91"/>
    </row>
    <row r="16" spans="1:7" x14ac:dyDescent="0.4">
      <c r="A16" s="89" t="s">
        <v>187</v>
      </c>
      <c r="B16" s="90"/>
      <c r="C16" s="91"/>
      <c r="D16" s="7"/>
      <c r="E16" s="89" t="s">
        <v>187</v>
      </c>
      <c r="F16" s="90"/>
      <c r="G16" s="91"/>
    </row>
    <row r="17" spans="1:7" x14ac:dyDescent="0.4">
      <c r="A17" s="89" t="s">
        <v>188</v>
      </c>
      <c r="B17" s="90"/>
      <c r="C17" s="91"/>
      <c r="D17" s="7"/>
      <c r="E17" s="89" t="s">
        <v>188</v>
      </c>
      <c r="F17" s="90"/>
      <c r="G17" s="91"/>
    </row>
    <row r="18" spans="1:7" x14ac:dyDescent="0.4">
      <c r="A18" s="7"/>
      <c r="B18" s="7"/>
      <c r="C18" s="7"/>
      <c r="D18" s="7"/>
      <c r="E18" s="7"/>
      <c r="F18" s="7"/>
      <c r="G18" s="7"/>
    </row>
    <row r="19" spans="1:7" x14ac:dyDescent="0.4">
      <c r="A19" s="218" t="s">
        <v>189</v>
      </c>
      <c r="B19" s="219" t="str">
        <f>IF(AND(B12="",B13="",B14="",B15="",B16="",B17=""),"Falta Valor",SUM(B12:B17))</f>
        <v>Falta Valor</v>
      </c>
      <c r="C19" s="214" t="str">
        <f>IF(AND(C12="",C13="",C14="",C15="",C16="",C17=""),"Falta Valor",SUM(C12:C17))</f>
        <v>Falta Valor</v>
      </c>
      <c r="D19" s="220"/>
      <c r="E19" s="218" t="s">
        <v>189</v>
      </c>
      <c r="F19" s="219" t="str">
        <f>IF(AND(F12="",F13="",F14="",F15="",F16="",F17=""),"Falta Valor",SUM(F12:F17))</f>
        <v>Falta Valor</v>
      </c>
      <c r="G19" s="214" t="str">
        <f>IF(AND(G12="",G13="",G14="",G15="",G16="",G17=""),"Falta Valor",SUM(G12:G17))</f>
        <v>Falta Valor</v>
      </c>
    </row>
    <row r="20" spans="1:7" x14ac:dyDescent="0.4">
      <c r="A20" s="218"/>
      <c r="B20" s="219"/>
      <c r="C20" s="214"/>
      <c r="D20" s="220"/>
      <c r="E20" s="218"/>
      <c r="F20" s="219"/>
      <c r="G20" s="214"/>
    </row>
    <row r="21" spans="1:7" x14ac:dyDescent="0.4">
      <c r="A21" s="7"/>
      <c r="B21" s="7"/>
      <c r="C21" s="7"/>
      <c r="D21" s="7"/>
      <c r="E21" s="7"/>
      <c r="F21" s="7"/>
      <c r="G21" s="7"/>
    </row>
    <row r="22" spans="1:7" x14ac:dyDescent="0.4">
      <c r="A22" s="7"/>
      <c r="B22" s="7"/>
      <c r="C22" s="7"/>
      <c r="D22" s="7"/>
      <c r="E22" s="7"/>
      <c r="F22" s="7"/>
      <c r="G22" s="7"/>
    </row>
    <row r="23" spans="1:7" x14ac:dyDescent="0.4">
      <c r="A23" s="215" t="s">
        <v>190</v>
      </c>
      <c r="B23" s="216"/>
      <c r="C23" s="217"/>
      <c r="D23" s="7"/>
      <c r="E23" s="215" t="s">
        <v>191</v>
      </c>
      <c r="F23" s="216"/>
      <c r="G23" s="217"/>
    </row>
    <row r="24" spans="1:7" x14ac:dyDescent="0.4">
      <c r="A24" s="50"/>
      <c r="B24" s="72" t="s">
        <v>159</v>
      </c>
      <c r="C24" s="72" t="s">
        <v>160</v>
      </c>
      <c r="D24" s="7"/>
      <c r="E24" s="50"/>
      <c r="F24" s="72" t="s">
        <v>159</v>
      </c>
      <c r="G24" s="72" t="s">
        <v>160</v>
      </c>
    </row>
    <row r="25" spans="1:7" x14ac:dyDescent="0.4">
      <c r="A25" s="89" t="s">
        <v>192</v>
      </c>
      <c r="B25" s="90"/>
      <c r="C25" s="91"/>
      <c r="D25" s="7"/>
      <c r="E25" s="89" t="s">
        <v>192</v>
      </c>
      <c r="F25" s="90"/>
      <c r="G25" s="91"/>
    </row>
    <row r="26" spans="1:7" x14ac:dyDescent="0.4">
      <c r="A26" s="89" t="s">
        <v>193</v>
      </c>
      <c r="B26" s="90"/>
      <c r="C26" s="91"/>
      <c r="D26" s="7"/>
      <c r="E26" s="89" t="s">
        <v>193</v>
      </c>
      <c r="F26" s="90"/>
      <c r="G26" s="91"/>
    </row>
    <row r="27" spans="1:7" x14ac:dyDescent="0.4">
      <c r="A27" s="89" t="s">
        <v>194</v>
      </c>
      <c r="B27" s="90"/>
      <c r="C27" s="91"/>
      <c r="D27" s="7"/>
      <c r="E27" s="89" t="s">
        <v>194</v>
      </c>
      <c r="F27" s="90"/>
      <c r="G27" s="91"/>
    </row>
    <row r="28" spans="1:7" x14ac:dyDescent="0.4">
      <c r="A28" s="89" t="s">
        <v>195</v>
      </c>
      <c r="B28" s="90"/>
      <c r="C28" s="91"/>
      <c r="D28" s="7"/>
      <c r="E28" s="89" t="s">
        <v>195</v>
      </c>
      <c r="F28" s="90"/>
      <c r="G28" s="91"/>
    </row>
    <row r="29" spans="1:7" x14ac:dyDescent="0.4">
      <c r="A29" s="7"/>
      <c r="B29" s="7"/>
      <c r="C29" s="7"/>
      <c r="D29" s="7"/>
      <c r="E29" s="7"/>
      <c r="F29" s="7"/>
      <c r="G29" s="7"/>
    </row>
    <row r="30" spans="1:7" x14ac:dyDescent="0.4">
      <c r="A30" s="218" t="s">
        <v>196</v>
      </c>
      <c r="B30" s="219" t="str">
        <f>IF(AND(B25="",B26="",B27="",B28=""),"Falta Valor",SUM(B25:B28))</f>
        <v>Falta Valor</v>
      </c>
      <c r="C30" s="214" t="str">
        <f>IF(AND(C25="",C26="",C27="",C28=""),"Falta Valor",SUM(C25:C28))</f>
        <v>Falta Valor</v>
      </c>
      <c r="D30" s="7"/>
      <c r="E30" s="218" t="s">
        <v>196</v>
      </c>
      <c r="F30" s="219" t="str">
        <f>IF(AND(F25="",F26="",F27="",F28=""),"Falta Valor",SUM(F25:F28))</f>
        <v>Falta Valor</v>
      </c>
      <c r="G30" s="214" t="str">
        <f>IF(AND(G25="",G26="",G27="",G28=""),"Falta Valor",SUM(G25:G28))</f>
        <v>Falta Valor</v>
      </c>
    </row>
    <row r="31" spans="1:7" x14ac:dyDescent="0.4">
      <c r="A31" s="218"/>
      <c r="B31" s="219"/>
      <c r="C31" s="214"/>
      <c r="D31" s="7"/>
      <c r="E31" s="218"/>
      <c r="F31" s="219"/>
      <c r="G31" s="214"/>
    </row>
    <row r="32" spans="1:7" x14ac:dyDescent="0.4">
      <c r="A32" s="7"/>
      <c r="B32" s="7"/>
      <c r="C32" s="7"/>
      <c r="D32" s="7"/>
      <c r="E32" s="7"/>
      <c r="F32" s="7"/>
      <c r="G32" s="7"/>
    </row>
    <row r="33" spans="1:7" x14ac:dyDescent="0.4">
      <c r="A33" s="7"/>
      <c r="B33" s="7"/>
      <c r="C33" s="7"/>
      <c r="D33" s="7"/>
      <c r="E33" s="7"/>
      <c r="F33" s="7"/>
      <c r="G33" s="7"/>
    </row>
    <row r="34" spans="1:7" ht="45" customHeight="1" x14ac:dyDescent="0.4">
      <c r="A34" s="153" t="s">
        <v>197</v>
      </c>
      <c r="B34" s="153"/>
      <c r="C34" s="153"/>
      <c r="D34" s="7"/>
      <c r="E34" s="153" t="s">
        <v>198</v>
      </c>
      <c r="F34" s="153"/>
      <c r="G34" s="153"/>
    </row>
    <row r="35" spans="1:7" x14ac:dyDescent="0.4">
      <c r="A35" s="7"/>
      <c r="B35" s="7"/>
      <c r="C35" s="7"/>
      <c r="D35" s="7"/>
      <c r="E35" s="7"/>
      <c r="F35" s="7"/>
      <c r="G35" s="7"/>
    </row>
    <row r="36" spans="1:7" x14ac:dyDescent="0.4">
      <c r="A36" s="92" t="s">
        <v>199</v>
      </c>
      <c r="B36" s="93" t="e">
        <f>SUM(B19,-B30)</f>
        <v>#VALUE!</v>
      </c>
      <c r="C36" s="94" t="e">
        <f>SUM(C19,-C30)</f>
        <v>#VALUE!</v>
      </c>
      <c r="D36" s="7"/>
      <c r="E36" s="92" t="s">
        <v>199</v>
      </c>
      <c r="F36" s="93" t="e">
        <f>SUM(F19,-F30)</f>
        <v>#VALUE!</v>
      </c>
      <c r="G36" s="94" t="e">
        <f>SUM(G19,-G30)</f>
        <v>#VALUE!</v>
      </c>
    </row>
    <row r="37" spans="1:7" x14ac:dyDescent="0.4">
      <c r="A37" s="234" t="s">
        <v>81</v>
      </c>
      <c r="B37" s="236" t="e">
        <f>IF(B36&lt;1.5,"Normal",IF(B36&lt;=2.99,"-x Leve",IF(B36&lt;=4.49,"-xx Media",IF(B36&lt;=5.99,"-xxx Acentuada",IF(B36&lt;=7.49,"-xxx x Grave",IF(B36&gt;=7.5,"-xxx xx Muy Grave"))))))</f>
        <v>#VALUE!</v>
      </c>
      <c r="C37" s="232" t="e">
        <f>IF(C36&lt;1.5,"Normal",IF(C36&lt;=2.99,"-x Leve",IF(C36&lt;=4.49,"-xx Media",IF(C36&lt;=5.99,"-xxx Acentuada",IF(C36&lt;=7.49,"-xxx x Grave",IF(C36&gt;=7.5,"-xxx xx Muy Grave"))))))</f>
        <v>#VALUE!</v>
      </c>
      <c r="D37" s="7"/>
      <c r="E37" s="238" t="s">
        <v>81</v>
      </c>
      <c r="F37" s="236" t="e">
        <f>IF(F36&lt;1.5,"Normal",IF(F36&lt;=2.99,"-x Leve",IF(F36&lt;=4.49,"-xx Media",IF(F36&lt;=5.99,"-xxx Acentuada",IF(F36&lt;=7.49,"-xxx x Grave",IF(F36&gt;=7.5,"-xxx xx Muy Grave"))))))</f>
        <v>#VALUE!</v>
      </c>
      <c r="G37" s="232" t="e">
        <f>IF(G36&lt;1.5,"Normal",IF(G36&lt;=2.99,"-x Leve",IF(G36&lt;=4.49,"-xx Media",IF(G36&lt;=5.99,"-xxx Acentuada",IF(G36&lt;=7.49,"-xxx x Grave",IF(G36&gt;=7.5,"-xxx xx Muy Grave"))))))</f>
        <v>#VALUE!</v>
      </c>
    </row>
    <row r="38" spans="1:7" x14ac:dyDescent="0.4">
      <c r="A38" s="235"/>
      <c r="B38" s="237"/>
      <c r="C38" s="233"/>
      <c r="D38" s="7"/>
      <c r="E38" s="239"/>
      <c r="F38" s="237"/>
      <c r="G38" s="233"/>
    </row>
    <row r="39" spans="1:7" x14ac:dyDescent="0.4">
      <c r="A39" s="7"/>
      <c r="B39" s="7"/>
      <c r="C39" s="7"/>
      <c r="D39" s="7"/>
      <c r="E39" s="7"/>
      <c r="F39" s="7"/>
      <c r="G39" s="7"/>
    </row>
    <row r="40" spans="1:7" x14ac:dyDescent="0.4">
      <c r="A40" s="42" t="s">
        <v>167</v>
      </c>
      <c r="B40" s="1"/>
      <c r="C40" s="50"/>
      <c r="D40" s="7"/>
      <c r="E40" s="7"/>
      <c r="F40" s="7"/>
      <c r="G40" s="7"/>
    </row>
    <row r="41" spans="1:7" x14ac:dyDescent="0.4">
      <c r="A41" s="80" t="s">
        <v>168</v>
      </c>
      <c r="B41" s="51" t="s">
        <v>169</v>
      </c>
      <c r="C41" s="7"/>
      <c r="D41" s="7"/>
      <c r="E41" s="7"/>
      <c r="F41" s="7"/>
      <c r="G41" s="7"/>
    </row>
    <row r="42" spans="1:7" x14ac:dyDescent="0.4">
      <c r="A42" s="81" t="s">
        <v>170</v>
      </c>
      <c r="B42" s="82" t="s">
        <v>171</v>
      </c>
      <c r="C42" s="7"/>
      <c r="D42" s="7"/>
      <c r="E42" s="7"/>
      <c r="F42" s="7"/>
      <c r="G42" s="7"/>
    </row>
    <row r="43" spans="1:7" x14ac:dyDescent="0.4">
      <c r="A43" s="81" t="s">
        <v>172</v>
      </c>
      <c r="B43" s="82" t="s">
        <v>173</v>
      </c>
      <c r="C43" s="7"/>
      <c r="D43" s="7"/>
      <c r="E43" s="7"/>
      <c r="F43" s="7"/>
      <c r="G43" s="7"/>
    </row>
    <row r="44" spans="1:7" x14ac:dyDescent="0.4">
      <c r="A44" s="81" t="s">
        <v>174</v>
      </c>
      <c r="B44" s="82" t="s">
        <v>175</v>
      </c>
      <c r="C44" s="7"/>
      <c r="D44" s="7"/>
      <c r="E44" s="7"/>
      <c r="F44" s="7"/>
      <c r="G44" s="7"/>
    </row>
    <row r="45" spans="1:7" x14ac:dyDescent="0.4">
      <c r="A45" s="81" t="s">
        <v>176</v>
      </c>
      <c r="B45" s="82" t="s">
        <v>177</v>
      </c>
      <c r="C45" s="7"/>
      <c r="D45" s="7"/>
      <c r="E45" s="7"/>
      <c r="F45" s="7"/>
      <c r="G45" s="7"/>
    </row>
    <row r="46" spans="1:7" x14ac:dyDescent="0.4">
      <c r="A46" s="81" t="s">
        <v>178</v>
      </c>
      <c r="B46" s="82" t="s">
        <v>179</v>
      </c>
      <c r="C46" s="7"/>
      <c r="D46" s="7"/>
      <c r="E46" s="7"/>
      <c r="F46" s="7"/>
      <c r="G46" s="7"/>
    </row>
    <row r="47" spans="1:7" x14ac:dyDescent="0.4">
      <c r="A47" s="7"/>
      <c r="B47" s="7"/>
      <c r="C47" s="7"/>
      <c r="D47" s="7"/>
      <c r="E47" s="7"/>
      <c r="F47" s="7"/>
      <c r="G47" s="7"/>
    </row>
    <row r="48" spans="1:7" x14ac:dyDescent="0.4">
      <c r="A48" s="7"/>
      <c r="B48" s="7"/>
      <c r="C48" s="7"/>
      <c r="D48" s="7"/>
      <c r="E48" s="7"/>
      <c r="F48" s="7"/>
      <c r="G48" s="7"/>
    </row>
    <row r="49" spans="1:7" ht="31.5" x14ac:dyDescent="0.4">
      <c r="A49" s="213" t="s">
        <v>200</v>
      </c>
      <c r="B49" s="213"/>
      <c r="C49" s="213"/>
      <c r="D49" s="213"/>
      <c r="E49" s="213"/>
      <c r="F49" s="213"/>
      <c r="G49" s="213"/>
    </row>
    <row r="50" spans="1:7" ht="45.4" customHeight="1" x14ac:dyDescent="0.4">
      <c r="A50" s="153" t="s">
        <v>201</v>
      </c>
      <c r="B50" s="153"/>
      <c r="C50" s="153"/>
      <c r="D50" s="15"/>
      <c r="E50" s="153" t="s">
        <v>202</v>
      </c>
      <c r="F50" s="153"/>
      <c r="G50" s="153"/>
    </row>
    <row r="51" spans="1:7" x14ac:dyDescent="0.4">
      <c r="A51" s="15"/>
      <c r="B51" s="15"/>
      <c r="C51" s="15"/>
      <c r="D51" s="15"/>
      <c r="E51" s="15"/>
      <c r="F51" s="15"/>
      <c r="G51" s="15"/>
    </row>
    <row r="52" spans="1:7" x14ac:dyDescent="0.4">
      <c r="A52" s="222" t="s">
        <v>203</v>
      </c>
      <c r="B52" s="222"/>
      <c r="C52" s="99">
        <f>SUM(B12:C17)</f>
        <v>0</v>
      </c>
      <c r="D52" s="15"/>
      <c r="E52" s="222" t="s">
        <v>204</v>
      </c>
      <c r="F52" s="222"/>
      <c r="G52" s="99">
        <f>SUM(B12:C14)</f>
        <v>0</v>
      </c>
    </row>
    <row r="53" spans="1:7" x14ac:dyDescent="0.4">
      <c r="A53" s="222" t="s">
        <v>205</v>
      </c>
      <c r="B53" s="222"/>
      <c r="C53" s="99">
        <f>SUM(F12:G17)</f>
        <v>0</v>
      </c>
      <c r="D53" s="15"/>
      <c r="E53" s="222" t="s">
        <v>206</v>
      </c>
      <c r="F53" s="222"/>
      <c r="G53" s="99">
        <f>SUM(F12:G14)</f>
        <v>0</v>
      </c>
    </row>
    <row r="54" spans="1:7" x14ac:dyDescent="0.4">
      <c r="A54" s="223" t="s">
        <v>78</v>
      </c>
      <c r="B54" s="223"/>
      <c r="C54" s="224" t="e">
        <f>C53/C52*100</f>
        <v>#DIV/0!</v>
      </c>
      <c r="D54" s="15"/>
      <c r="E54" s="223" t="s">
        <v>79</v>
      </c>
      <c r="F54" s="223"/>
      <c r="G54" s="221" t="e">
        <f>G53/G52*100</f>
        <v>#DIV/0!</v>
      </c>
    </row>
    <row r="55" spans="1:7" x14ac:dyDescent="0.4">
      <c r="A55" s="223"/>
      <c r="B55" s="223"/>
      <c r="C55" s="224"/>
      <c r="D55" s="15"/>
      <c r="E55" s="223"/>
      <c r="F55" s="223"/>
      <c r="G55" s="221"/>
    </row>
    <row r="56" spans="1:7" x14ac:dyDescent="0.4">
      <c r="A56" s="225" t="e">
        <f>IF(ROUND(C54,1)&gt;91.3,"Exceso Inferior ó Defecto Superior",IF(ROUND(C54,1)&lt;91.3,"Exceso Superior ó Defecto Inferior","Normal"))</f>
        <v>#DIV/0!</v>
      </c>
      <c r="B56" s="225"/>
      <c r="C56" s="225"/>
      <c r="D56" s="15"/>
      <c r="E56" s="225" t="e">
        <f>IF(ROUND(G54,1)&gt;77.2,"Exceso Inferior ó Defecto Superior",IF(ROUND(G54,1)&lt;77.2,"Exceso Superior ó Defecto Inferior","Normal"))</f>
        <v>#DIV/0!</v>
      </c>
      <c r="F56" s="225"/>
      <c r="G56" s="225"/>
    </row>
    <row r="57" spans="1:7" x14ac:dyDescent="0.4">
      <c r="A57" s="225"/>
      <c r="B57" s="225"/>
      <c r="C57" s="225"/>
      <c r="D57" s="15"/>
      <c r="E57" s="225"/>
      <c r="F57" s="225"/>
      <c r="G57" s="225"/>
    </row>
    <row r="58" spans="1:7" x14ac:dyDescent="0.4">
      <c r="A58" s="15"/>
      <c r="B58" s="15"/>
      <c r="C58" s="15"/>
      <c r="D58" s="15"/>
      <c r="E58" s="15"/>
      <c r="F58" s="15"/>
      <c r="G58" s="15"/>
    </row>
    <row r="59" spans="1:7" x14ac:dyDescent="0.4">
      <c r="A59" s="15"/>
      <c r="B59" s="15"/>
      <c r="C59" s="15"/>
      <c r="D59" s="15"/>
      <c r="E59" s="15"/>
      <c r="F59" s="15"/>
      <c r="G59" s="15"/>
    </row>
    <row r="60" spans="1:7" x14ac:dyDescent="0.4">
      <c r="A60" s="222" t="s">
        <v>207</v>
      </c>
      <c r="B60" s="222"/>
      <c r="C60" s="100">
        <f>C52</f>
        <v>0</v>
      </c>
      <c r="D60" s="15"/>
      <c r="E60" s="222" t="s">
        <v>208</v>
      </c>
      <c r="F60" s="222"/>
      <c r="G60" s="100">
        <f>G52</f>
        <v>0</v>
      </c>
    </row>
    <row r="61" spans="1:7" x14ac:dyDescent="0.4">
      <c r="A61" s="222" t="s">
        <v>209</v>
      </c>
      <c r="B61" s="222"/>
      <c r="C61" s="100">
        <f>(C53/91.3)*100</f>
        <v>0</v>
      </c>
      <c r="D61" s="15"/>
      <c r="E61" s="222" t="s">
        <v>210</v>
      </c>
      <c r="F61" s="222"/>
      <c r="G61" s="100">
        <f>(G53/77.2)*100</f>
        <v>0</v>
      </c>
    </row>
    <row r="62" spans="1:7" x14ac:dyDescent="0.4">
      <c r="A62" s="226" t="s">
        <v>211</v>
      </c>
      <c r="B62" s="226"/>
      <c r="C62" s="227">
        <f>C60-C61</f>
        <v>0</v>
      </c>
      <c r="D62" s="15"/>
      <c r="E62" s="226" t="s">
        <v>212</v>
      </c>
      <c r="F62" s="226"/>
      <c r="G62" s="227">
        <f>G60-G61</f>
        <v>0</v>
      </c>
    </row>
    <row r="63" spans="1:7" x14ac:dyDescent="0.4">
      <c r="A63" s="226"/>
      <c r="B63" s="226"/>
      <c r="C63" s="227"/>
      <c r="D63" s="15"/>
      <c r="E63" s="226"/>
      <c r="F63" s="226"/>
      <c r="G63" s="227"/>
    </row>
    <row r="64" spans="1:7" x14ac:dyDescent="0.4">
      <c r="A64" s="15"/>
      <c r="B64" s="15"/>
      <c r="C64" s="15"/>
      <c r="D64" s="15"/>
      <c r="E64" s="15"/>
      <c r="F64" s="15"/>
      <c r="G64" s="15"/>
    </row>
    <row r="65" spans="1:7" x14ac:dyDescent="0.4">
      <c r="A65" s="222" t="s">
        <v>213</v>
      </c>
      <c r="B65" s="222"/>
      <c r="C65" s="100">
        <f>C53</f>
        <v>0</v>
      </c>
      <c r="D65" s="15"/>
      <c r="E65" s="222" t="s">
        <v>261</v>
      </c>
      <c r="F65" s="222"/>
      <c r="G65" s="100">
        <f>G53</f>
        <v>0</v>
      </c>
    </row>
    <row r="66" spans="1:7" x14ac:dyDescent="0.4">
      <c r="A66" s="222" t="s">
        <v>214</v>
      </c>
      <c r="B66" s="222"/>
      <c r="C66" s="100">
        <f>(C52/100)*91.3</f>
        <v>0</v>
      </c>
      <c r="D66" s="15"/>
      <c r="E66" s="222" t="s">
        <v>262</v>
      </c>
      <c r="F66" s="222"/>
      <c r="G66" s="100">
        <f>(G52/100)*77.2</f>
        <v>0</v>
      </c>
    </row>
    <row r="67" spans="1:7" x14ac:dyDescent="0.4">
      <c r="A67" s="226" t="s">
        <v>215</v>
      </c>
      <c r="B67" s="226"/>
      <c r="C67" s="227">
        <f>C65-C66</f>
        <v>0</v>
      </c>
      <c r="D67" s="15"/>
      <c r="E67" s="226" t="s">
        <v>216</v>
      </c>
      <c r="F67" s="226"/>
      <c r="G67" s="227">
        <f>G65-G66</f>
        <v>0</v>
      </c>
    </row>
    <row r="68" spans="1:7" x14ac:dyDescent="0.4">
      <c r="A68" s="226"/>
      <c r="B68" s="226"/>
      <c r="C68" s="227"/>
      <c r="D68" s="15"/>
      <c r="E68" s="226"/>
      <c r="F68" s="226"/>
      <c r="G68" s="227"/>
    </row>
    <row r="69" spans="1:7" x14ac:dyDescent="0.4">
      <c r="A69" s="15"/>
      <c r="B69" s="15"/>
      <c r="C69" s="15"/>
      <c r="D69" s="15"/>
      <c r="E69" s="15"/>
      <c r="F69" s="15"/>
      <c r="G69" s="15"/>
    </row>
    <row r="70" spans="1:7" x14ac:dyDescent="0.4">
      <c r="A70" s="15"/>
      <c r="B70" s="15"/>
      <c r="C70" s="15"/>
      <c r="D70" s="15"/>
      <c r="E70" s="15"/>
      <c r="F70" s="15"/>
      <c r="G70" s="15"/>
    </row>
    <row r="71" spans="1:7" x14ac:dyDescent="0.4">
      <c r="A71" s="42" t="s">
        <v>167</v>
      </c>
      <c r="B71" s="1"/>
      <c r="C71" s="15"/>
      <c r="D71" s="15"/>
      <c r="E71" s="15"/>
      <c r="F71" s="15"/>
      <c r="G71" s="15"/>
    </row>
    <row r="72" spans="1:7" x14ac:dyDescent="0.4">
      <c r="A72" s="228" t="s">
        <v>168</v>
      </c>
      <c r="B72" s="229"/>
      <c r="C72" s="51">
        <v>91.3</v>
      </c>
      <c r="D72" s="15"/>
      <c r="E72" s="228" t="s">
        <v>168</v>
      </c>
      <c r="F72" s="229"/>
      <c r="G72" s="51">
        <v>77.2</v>
      </c>
    </row>
    <row r="73" spans="1:7" x14ac:dyDescent="0.4">
      <c r="A73" s="230" t="s">
        <v>217</v>
      </c>
      <c r="B73" s="231"/>
      <c r="C73" s="51" t="s">
        <v>218</v>
      </c>
      <c r="D73" s="15"/>
      <c r="E73" s="230" t="s">
        <v>217</v>
      </c>
      <c r="F73" s="231"/>
      <c r="G73" s="51" t="s">
        <v>219</v>
      </c>
    </row>
    <row r="74" spans="1:7" x14ac:dyDescent="0.4">
      <c r="A74" s="230" t="s">
        <v>220</v>
      </c>
      <c r="B74" s="231"/>
      <c r="C74" s="51" t="s">
        <v>221</v>
      </c>
      <c r="D74" s="15"/>
      <c r="E74" s="230" t="s">
        <v>220</v>
      </c>
      <c r="F74" s="231"/>
      <c r="G74" s="51" t="s">
        <v>222</v>
      </c>
    </row>
    <row r="75" spans="1:7" x14ac:dyDescent="0.4">
      <c r="A75" s="7"/>
      <c r="B75" s="7"/>
      <c r="C75" s="7"/>
      <c r="D75" s="7"/>
      <c r="E75" s="7"/>
      <c r="F75" s="7"/>
      <c r="G75" s="7"/>
    </row>
  </sheetData>
  <sheetProtection sheet="1" selectLockedCells="1"/>
  <mergeCells count="64">
    <mergeCell ref="G37:G38"/>
    <mergeCell ref="A37:A38"/>
    <mergeCell ref="B37:B38"/>
    <mergeCell ref="C37:C38"/>
    <mergeCell ref="E37:E38"/>
    <mergeCell ref="F37:F38"/>
    <mergeCell ref="G67:G68"/>
    <mergeCell ref="A72:B72"/>
    <mergeCell ref="A73:B73"/>
    <mergeCell ref="A74:B74"/>
    <mergeCell ref="E72:F72"/>
    <mergeCell ref="E73:F73"/>
    <mergeCell ref="E74:F74"/>
    <mergeCell ref="A65:B65"/>
    <mergeCell ref="A66:B66"/>
    <mergeCell ref="A67:B68"/>
    <mergeCell ref="C67:C68"/>
    <mergeCell ref="E60:F60"/>
    <mergeCell ref="E61:F61"/>
    <mergeCell ref="E62:F63"/>
    <mergeCell ref="E65:F65"/>
    <mergeCell ref="E66:F66"/>
    <mergeCell ref="E67:F68"/>
    <mergeCell ref="A56:C57"/>
    <mergeCell ref="E56:G57"/>
    <mergeCell ref="A60:B60"/>
    <mergeCell ref="A61:B61"/>
    <mergeCell ref="A62:B63"/>
    <mergeCell ref="C62:C63"/>
    <mergeCell ref="G62:G63"/>
    <mergeCell ref="G54:G55"/>
    <mergeCell ref="A49:G49"/>
    <mergeCell ref="A50:C50"/>
    <mergeCell ref="E50:G50"/>
    <mergeCell ref="A52:B52"/>
    <mergeCell ref="E52:F52"/>
    <mergeCell ref="A53:B53"/>
    <mergeCell ref="E53:F53"/>
    <mergeCell ref="A54:B55"/>
    <mergeCell ref="C54:C55"/>
    <mergeCell ref="E54:F55"/>
    <mergeCell ref="F19:F20"/>
    <mergeCell ref="C19:C20"/>
    <mergeCell ref="A10:C10"/>
    <mergeCell ref="E10:G10"/>
    <mergeCell ref="B6:D6"/>
    <mergeCell ref="F6:G6"/>
    <mergeCell ref="D7:E7"/>
    <mergeCell ref="A5:G5"/>
    <mergeCell ref="A34:C34"/>
    <mergeCell ref="E34:G34"/>
    <mergeCell ref="G19:G20"/>
    <mergeCell ref="A23:C23"/>
    <mergeCell ref="E23:G23"/>
    <mergeCell ref="A30:A31"/>
    <mergeCell ref="B30:B31"/>
    <mergeCell ref="C30:C31"/>
    <mergeCell ref="E30:E31"/>
    <mergeCell ref="F30:F31"/>
    <mergeCell ref="G30:G31"/>
    <mergeCell ref="A19:A20"/>
    <mergeCell ref="B19:B20"/>
    <mergeCell ref="D19:D20"/>
    <mergeCell ref="E19:E20"/>
  </mergeCells>
  <conditionalFormatting sqref="B12:B17">
    <cfRule type="containsBlanks" dxfId="122" priority="6">
      <formula>LEN(TRIM(B12))=0</formula>
    </cfRule>
  </conditionalFormatting>
  <conditionalFormatting sqref="B19:B20 F19:F20 B30:B31 F30:F31">
    <cfRule type="containsText" dxfId="121" priority="39" operator="containsText" text="Falta Valor">
      <formula>NOT(ISERROR(SEARCH("Falta Valor",B19)))</formula>
    </cfRule>
  </conditionalFormatting>
  <conditionalFormatting sqref="B25:B28">
    <cfRule type="containsBlanks" dxfId="120" priority="4">
      <formula>LEN(TRIM(B25))=0</formula>
    </cfRule>
  </conditionalFormatting>
  <conditionalFormatting sqref="B36:C37 F36:G37">
    <cfRule type="containsErrors" dxfId="119" priority="32">
      <formula>ISERROR(B36)</formula>
    </cfRule>
  </conditionalFormatting>
  <conditionalFormatting sqref="C12:C17">
    <cfRule type="containsBlanks" dxfId="118" priority="5">
      <formula>LEN(TRIM(C12))=0</formula>
    </cfRule>
  </conditionalFormatting>
  <conditionalFormatting sqref="C19:C20 G19:G20 C30:C31 G30:G31">
    <cfRule type="containsText" dxfId="117" priority="38" operator="containsText" text="Falta Valor">
      <formula>NOT(ISERROR(SEARCH("Falta Valor",C19)))</formula>
    </cfRule>
  </conditionalFormatting>
  <conditionalFormatting sqref="C25:C28">
    <cfRule type="containsBlanks" dxfId="116" priority="3">
      <formula>LEN(TRIM(C25))=0</formula>
    </cfRule>
  </conditionalFormatting>
  <conditionalFormatting sqref="F12:F17">
    <cfRule type="containsBlanks" dxfId="115" priority="8">
      <formula>LEN(TRIM(F12))=0</formula>
    </cfRule>
  </conditionalFormatting>
  <conditionalFormatting sqref="F25:F28">
    <cfRule type="containsBlanks" dxfId="114" priority="2">
      <formula>LEN(TRIM(F25))=0</formula>
    </cfRule>
  </conditionalFormatting>
  <conditionalFormatting sqref="G12:G17">
    <cfRule type="containsBlanks" dxfId="113" priority="7">
      <formula>LEN(TRIM(G12))=0</formula>
    </cfRule>
  </conditionalFormatting>
  <conditionalFormatting sqref="G25:G28">
    <cfRule type="containsBlanks" dxfId="112" priority="1">
      <formula>LEN(TRIM(G25))=0</formula>
    </cfRule>
  </conditionalFormatting>
  <pageMargins left="0" right="0" top="0.39370078740157483" bottom="0.94488188976377963" header="0" footer="0.19685039370078741"/>
  <pageSetup paperSize="9" scale="57" fitToHeight="0" orientation="portrait" horizontalDpi="300" verticalDpi="30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H109"/>
  <sheetViews>
    <sheetView showGridLines="0" topLeftCell="B1" zoomScale="70" zoomScaleNormal="70" zoomScaleSheetLayoutView="110" workbookViewId="0">
      <selection activeCell="D17" sqref="D17"/>
    </sheetView>
  </sheetViews>
  <sheetFormatPr baseColWidth="10" defaultColWidth="8.85546875" defaultRowHeight="26.25" x14ac:dyDescent="0.4"/>
  <cols>
    <col min="1" max="1" width="6.140625" style="129" hidden="1" customWidth="1"/>
    <col min="2" max="2" width="48.5703125" style="102" bestFit="1" customWidth="1"/>
    <col min="3" max="3" width="22.85546875" style="102" bestFit="1" customWidth="1"/>
    <col min="4" max="4" width="41.7109375" style="102" bestFit="1" customWidth="1"/>
    <col min="5" max="5" width="29.5703125" style="102" bestFit="1" customWidth="1"/>
    <col min="6" max="6" width="22.85546875" style="102" bestFit="1" customWidth="1"/>
    <col min="7" max="7" width="17.7109375" style="102" hidden="1" customWidth="1"/>
    <col min="8" max="8" width="19.7109375" style="102" customWidth="1"/>
    <col min="9" max="16384" width="8.85546875" style="102"/>
  </cols>
  <sheetData>
    <row r="1" spans="1:8" x14ac:dyDescent="0.4">
      <c r="A1" s="101"/>
      <c r="B1" s="7"/>
      <c r="C1" s="7"/>
      <c r="D1" s="7"/>
      <c r="E1" s="7"/>
      <c r="F1" s="7"/>
      <c r="G1" s="7"/>
      <c r="H1" s="7"/>
    </row>
    <row r="2" spans="1:8" ht="50.45" customHeight="1" x14ac:dyDescent="0.4">
      <c r="A2" s="101"/>
      <c r="B2" s="7"/>
      <c r="C2" s="7"/>
      <c r="D2" s="7"/>
      <c r="E2" s="7"/>
      <c r="F2" s="7"/>
      <c r="G2" s="7"/>
      <c r="H2" s="7"/>
    </row>
    <row r="3" spans="1:8" x14ac:dyDescent="0.4">
      <c r="A3" s="101"/>
      <c r="B3" s="7"/>
      <c r="C3" s="7"/>
      <c r="D3" s="7"/>
      <c r="E3" s="7"/>
      <c r="F3" s="7"/>
      <c r="G3" s="7"/>
      <c r="H3" s="7"/>
    </row>
    <row r="4" spans="1:8" x14ac:dyDescent="0.4">
      <c r="A4" s="101"/>
      <c r="B4" s="7"/>
      <c r="C4" s="7"/>
      <c r="D4" s="7"/>
      <c r="E4" s="7"/>
      <c r="F4" s="7"/>
      <c r="G4" s="7"/>
      <c r="H4" s="7"/>
    </row>
    <row r="5" spans="1:8" ht="31.5" x14ac:dyDescent="0.5">
      <c r="A5" s="101"/>
      <c r="B5" s="240" t="s">
        <v>223</v>
      </c>
      <c r="C5" s="240"/>
      <c r="D5" s="240"/>
      <c r="E5" s="240"/>
      <c r="F5" s="240"/>
      <c r="G5" s="240"/>
      <c r="H5" s="240"/>
    </row>
    <row r="6" spans="1:8" ht="31.5" x14ac:dyDescent="0.4">
      <c r="A6" s="101"/>
      <c r="B6" s="34" t="s">
        <v>1</v>
      </c>
      <c r="C6" s="210"/>
      <c r="D6" s="212"/>
      <c r="E6" s="34" t="s">
        <v>2</v>
      </c>
      <c r="F6" s="210"/>
      <c r="G6" s="211"/>
      <c r="H6" s="212"/>
    </row>
    <row r="7" spans="1:8" ht="31.5" x14ac:dyDescent="0.4">
      <c r="A7" s="101"/>
      <c r="B7" s="34" t="s">
        <v>3</v>
      </c>
      <c r="C7" s="130"/>
      <c r="D7" s="131" t="s">
        <v>4</v>
      </c>
      <c r="E7" s="84"/>
      <c r="F7" s="34" t="s">
        <v>5</v>
      </c>
      <c r="G7" s="132"/>
      <c r="H7" s="85"/>
    </row>
    <row r="8" spans="1:8" x14ac:dyDescent="0.4">
      <c r="A8" s="101"/>
      <c r="B8" s="7"/>
      <c r="C8" s="7"/>
      <c r="D8" s="7"/>
      <c r="E8" s="7"/>
      <c r="F8" s="87" t="s">
        <v>6</v>
      </c>
      <c r="G8" s="7"/>
      <c r="H8" s="39"/>
    </row>
    <row r="9" spans="1:8" x14ac:dyDescent="0.4">
      <c r="A9" s="101"/>
      <c r="B9" s="7"/>
      <c r="C9" s="7"/>
      <c r="D9" s="7"/>
      <c r="E9" s="7"/>
      <c r="F9" s="87"/>
      <c r="G9" s="7"/>
      <c r="H9" s="39"/>
    </row>
    <row r="10" spans="1:8" x14ac:dyDescent="0.4">
      <c r="A10" s="103"/>
      <c r="B10" s="241" t="s">
        <v>224</v>
      </c>
      <c r="C10" s="241"/>
      <c r="D10" s="241"/>
      <c r="E10" s="241"/>
      <c r="F10" s="241"/>
      <c r="G10" s="104">
        <v>0</v>
      </c>
      <c r="H10" s="133" t="s">
        <v>225</v>
      </c>
    </row>
    <row r="11" spans="1:8" x14ac:dyDescent="0.4">
      <c r="A11" s="105"/>
      <c r="B11" s="106" t="s">
        <v>226</v>
      </c>
      <c r="C11" s="107" t="s">
        <v>227</v>
      </c>
      <c r="D11" s="108" t="s">
        <v>228</v>
      </c>
      <c r="E11" s="92"/>
      <c r="F11" s="92"/>
      <c r="G11" s="109">
        <f>+D12</f>
        <v>0</v>
      </c>
      <c r="H11" s="109"/>
    </row>
    <row r="12" spans="1:8" x14ac:dyDescent="0.4">
      <c r="A12" s="105" t="b">
        <v>0</v>
      </c>
      <c r="B12" s="110"/>
      <c r="C12" s="111"/>
      <c r="D12" s="112">
        <f>+IF(A12=FALSE,G10,IF(C12="","Falta Valor",IF(AND(C12&gt;=1,C12&lt;=3),0,IF(C12&lt;=0.9,0,IF(AND(C12&gt;=3.1,C12&lt;=5),2,IF(AND(C12&gt;=5.1,C12&lt;=7),3,IF(AND(C12&gt;=7.1,C12&lt;=9),4,5)))))))</f>
        <v>0</v>
      </c>
      <c r="E12" s="92"/>
      <c r="F12" s="92"/>
      <c r="G12" s="7"/>
      <c r="H12" s="7"/>
    </row>
    <row r="13" spans="1:8" x14ac:dyDescent="0.4">
      <c r="A13" s="105"/>
      <c r="B13" s="7"/>
      <c r="C13" s="7"/>
      <c r="D13" s="7"/>
      <c r="E13" s="7"/>
      <c r="F13" s="7"/>
      <c r="G13" s="7"/>
      <c r="H13" s="7"/>
    </row>
    <row r="14" spans="1:8" x14ac:dyDescent="0.4">
      <c r="A14" s="103"/>
      <c r="B14" s="242" t="s">
        <v>229</v>
      </c>
      <c r="C14" s="242"/>
      <c r="D14" s="242"/>
      <c r="E14" s="242"/>
      <c r="F14" s="242"/>
      <c r="G14" s="104">
        <v>0</v>
      </c>
      <c r="H14" s="133" t="s">
        <v>230</v>
      </c>
    </row>
    <row r="15" spans="1:8" x14ac:dyDescent="0.4">
      <c r="A15" s="101"/>
      <c r="B15" s="108" t="s">
        <v>231</v>
      </c>
      <c r="C15" s="106" t="s">
        <v>226</v>
      </c>
      <c r="D15" s="108" t="s">
        <v>227</v>
      </c>
      <c r="E15" s="108" t="s">
        <v>232</v>
      </c>
      <c r="F15" s="98"/>
      <c r="G15" s="15">
        <f>+E16+E17+E18+E19+E20+E21</f>
        <v>0</v>
      </c>
      <c r="H15" s="7"/>
    </row>
    <row r="16" spans="1:8" x14ac:dyDescent="0.4">
      <c r="A16" s="101" t="b">
        <v>0</v>
      </c>
      <c r="B16" s="97">
        <v>13</v>
      </c>
      <c r="C16" s="113"/>
      <c r="D16" s="111"/>
      <c r="E16" s="112">
        <f t="shared" ref="E16:E21" si="0">+IF(A16=FALSE,$G$14,IF(D16="","Falta Valor",IF(D16&gt;0.9,0,IF(AND(D16&lt;=0.9,D16&gt;0),ROUNDUP(D16,0),IF(D16=0,1,IF(D16&lt;0,ABS(ROUNDUP(D16,0)),0))))))</f>
        <v>0</v>
      </c>
      <c r="F16" s="92"/>
      <c r="G16" s="15"/>
      <c r="H16" s="7"/>
    </row>
    <row r="17" spans="1:8" x14ac:dyDescent="0.4">
      <c r="A17" s="101" t="b">
        <v>0</v>
      </c>
      <c r="B17" s="97">
        <v>12</v>
      </c>
      <c r="C17" s="113"/>
      <c r="D17" s="111"/>
      <c r="E17" s="112">
        <f t="shared" si="0"/>
        <v>0</v>
      </c>
      <c r="F17" s="92"/>
      <c r="G17" s="15"/>
      <c r="H17" s="7"/>
    </row>
    <row r="18" spans="1:8" x14ac:dyDescent="0.4">
      <c r="A18" s="101" t="b">
        <v>0</v>
      </c>
      <c r="B18" s="97">
        <v>11</v>
      </c>
      <c r="C18" s="113"/>
      <c r="D18" s="111"/>
      <c r="E18" s="112">
        <f t="shared" si="0"/>
        <v>0</v>
      </c>
      <c r="F18" s="92"/>
      <c r="G18" s="15"/>
      <c r="H18" s="7"/>
    </row>
    <row r="19" spans="1:8" x14ac:dyDescent="0.4">
      <c r="A19" s="101" t="b">
        <v>0</v>
      </c>
      <c r="B19" s="97">
        <v>21</v>
      </c>
      <c r="C19" s="113"/>
      <c r="D19" s="111"/>
      <c r="E19" s="112">
        <f t="shared" si="0"/>
        <v>0</v>
      </c>
      <c r="F19" s="92"/>
      <c r="G19" s="15"/>
      <c r="H19" s="7"/>
    </row>
    <row r="20" spans="1:8" x14ac:dyDescent="0.4">
      <c r="A20" s="101" t="b">
        <v>0</v>
      </c>
      <c r="B20" s="97">
        <v>22</v>
      </c>
      <c r="C20" s="113"/>
      <c r="D20" s="111"/>
      <c r="E20" s="112">
        <f t="shared" si="0"/>
        <v>0</v>
      </c>
      <c r="F20" s="92"/>
      <c r="G20" s="15"/>
      <c r="H20" s="7"/>
    </row>
    <row r="21" spans="1:8" x14ac:dyDescent="0.4">
      <c r="A21" s="101" t="b">
        <v>0</v>
      </c>
      <c r="B21" s="97">
        <v>23</v>
      </c>
      <c r="C21" s="113"/>
      <c r="D21" s="111"/>
      <c r="E21" s="112">
        <f t="shared" si="0"/>
        <v>0</v>
      </c>
      <c r="F21" s="92"/>
      <c r="G21" s="15"/>
      <c r="H21" s="7"/>
    </row>
    <row r="22" spans="1:8" x14ac:dyDescent="0.4">
      <c r="A22" s="101"/>
      <c r="B22" s="7"/>
      <c r="C22" s="7"/>
      <c r="D22" s="7"/>
      <c r="E22" s="7"/>
      <c r="F22" s="7"/>
      <c r="G22" s="15"/>
      <c r="H22" s="7"/>
    </row>
    <row r="23" spans="1:8" x14ac:dyDescent="0.4">
      <c r="A23" s="114"/>
      <c r="B23" s="243" t="s">
        <v>233</v>
      </c>
      <c r="C23" s="243"/>
      <c r="D23" s="243"/>
      <c r="E23" s="243"/>
      <c r="F23" s="243"/>
      <c r="G23" s="104">
        <v>0</v>
      </c>
      <c r="H23" s="133" t="s">
        <v>234</v>
      </c>
    </row>
    <row r="24" spans="1:8" x14ac:dyDescent="0.4">
      <c r="A24" s="101"/>
      <c r="B24" s="106" t="s">
        <v>226</v>
      </c>
      <c r="C24" s="108" t="s">
        <v>227</v>
      </c>
      <c r="D24" s="108" t="s">
        <v>228</v>
      </c>
      <c r="E24" s="92"/>
      <c r="F24" s="92"/>
      <c r="G24" s="115">
        <f>+D25</f>
        <v>0</v>
      </c>
      <c r="H24" s="109"/>
    </row>
    <row r="25" spans="1:8" x14ac:dyDescent="0.4">
      <c r="A25" s="101" t="b">
        <v>0</v>
      </c>
      <c r="B25" s="110"/>
      <c r="C25" s="111"/>
      <c r="D25" s="112">
        <f>+IF(A25=FALSE,$G$23,IF(C25="","Falta Valor",IF(AND(C25&gt;=0,C25&lt;=3),0,IF(AND(C25&gt;=3.1,C25&lt;=5),2,IF(AND(C25&gt;=5.1,C25&lt;=7),3,IF(C25&gt;7,5,0))))))</f>
        <v>0</v>
      </c>
      <c r="E25" s="92"/>
      <c r="F25" s="92"/>
      <c r="G25" s="15"/>
      <c r="H25" s="7"/>
    </row>
    <row r="26" spans="1:8" x14ac:dyDescent="0.4">
      <c r="A26" s="101"/>
      <c r="B26" s="7"/>
      <c r="C26" s="7"/>
      <c r="D26" s="7"/>
      <c r="E26" s="7"/>
      <c r="F26" s="7"/>
      <c r="G26" s="15"/>
      <c r="H26" s="7"/>
    </row>
    <row r="27" spans="1:8" x14ac:dyDescent="0.4">
      <c r="A27" s="114"/>
      <c r="B27" s="242" t="s">
        <v>235</v>
      </c>
      <c r="C27" s="242"/>
      <c r="D27" s="242"/>
      <c r="E27" s="242"/>
      <c r="F27" s="242"/>
      <c r="G27" s="104">
        <v>0</v>
      </c>
      <c r="H27" s="133" t="s">
        <v>236</v>
      </c>
    </row>
    <row r="28" spans="1:8" x14ac:dyDescent="0.4">
      <c r="A28" s="101"/>
      <c r="B28" s="108" t="s">
        <v>231</v>
      </c>
      <c r="C28" s="106" t="s">
        <v>226</v>
      </c>
      <c r="D28" s="108" t="s">
        <v>227</v>
      </c>
      <c r="E28" s="108" t="s">
        <v>232</v>
      </c>
      <c r="F28" s="98"/>
      <c r="G28" s="115">
        <f>+E29+E30+E31+E32+E33+E34</f>
        <v>0</v>
      </c>
      <c r="H28" s="109"/>
    </row>
    <row r="29" spans="1:8" x14ac:dyDescent="0.4">
      <c r="A29" s="101" t="b">
        <v>0</v>
      </c>
      <c r="B29" s="97">
        <v>13</v>
      </c>
      <c r="C29" s="113"/>
      <c r="D29" s="111"/>
      <c r="E29" s="112">
        <f t="shared" ref="E29:E34" si="1">+IF(A29=FALSE,$G$27,IF(D29="","Falta Valor",IF(D29&gt;=0.9,ROUNDUP(D29,0),0)))</f>
        <v>0</v>
      </c>
      <c r="F29" s="92"/>
      <c r="G29" s="15"/>
      <c r="H29" s="7"/>
    </row>
    <row r="30" spans="1:8" x14ac:dyDescent="0.4">
      <c r="A30" s="101" t="b">
        <v>0</v>
      </c>
      <c r="B30" s="97">
        <v>12</v>
      </c>
      <c r="C30" s="113"/>
      <c r="D30" s="111"/>
      <c r="E30" s="112">
        <f t="shared" si="1"/>
        <v>0</v>
      </c>
      <c r="F30" s="92"/>
      <c r="G30" s="15"/>
      <c r="H30" s="7"/>
    </row>
    <row r="31" spans="1:8" x14ac:dyDescent="0.4">
      <c r="A31" s="101" t="b">
        <v>0</v>
      </c>
      <c r="B31" s="97">
        <v>11</v>
      </c>
      <c r="C31" s="113"/>
      <c r="D31" s="111"/>
      <c r="E31" s="112">
        <f t="shared" si="1"/>
        <v>0</v>
      </c>
      <c r="F31" s="92"/>
      <c r="G31" s="15"/>
      <c r="H31" s="7"/>
    </row>
    <row r="32" spans="1:8" x14ac:dyDescent="0.4">
      <c r="A32" s="101" t="b">
        <v>0</v>
      </c>
      <c r="B32" s="97">
        <v>21</v>
      </c>
      <c r="C32" s="113"/>
      <c r="D32" s="111"/>
      <c r="E32" s="112">
        <f t="shared" si="1"/>
        <v>0</v>
      </c>
      <c r="F32" s="92"/>
      <c r="G32" s="15"/>
      <c r="H32" s="7"/>
    </row>
    <row r="33" spans="1:8" x14ac:dyDescent="0.4">
      <c r="A33" s="101" t="b">
        <v>0</v>
      </c>
      <c r="B33" s="97">
        <v>22</v>
      </c>
      <c r="C33" s="113"/>
      <c r="D33" s="111"/>
      <c r="E33" s="112">
        <f t="shared" si="1"/>
        <v>0</v>
      </c>
      <c r="F33" s="92"/>
      <c r="G33" s="15"/>
      <c r="H33" s="7"/>
    </row>
    <row r="34" spans="1:8" x14ac:dyDescent="0.4">
      <c r="A34" s="101" t="b">
        <v>0</v>
      </c>
      <c r="B34" s="97">
        <v>23</v>
      </c>
      <c r="C34" s="113"/>
      <c r="D34" s="111"/>
      <c r="E34" s="112">
        <f t="shared" si="1"/>
        <v>0</v>
      </c>
      <c r="F34" s="92"/>
      <c r="G34" s="15"/>
      <c r="H34" s="7"/>
    </row>
    <row r="35" spans="1:8" x14ac:dyDescent="0.4">
      <c r="A35" s="101"/>
      <c r="B35" s="7"/>
      <c r="C35" s="7" t="s">
        <v>237</v>
      </c>
      <c r="D35" s="7"/>
      <c r="E35" s="7"/>
      <c r="F35" s="7"/>
      <c r="G35" s="15"/>
      <c r="H35" s="7"/>
    </row>
    <row r="36" spans="1:8" x14ac:dyDescent="0.4">
      <c r="A36" s="114"/>
      <c r="B36" s="242" t="s">
        <v>238</v>
      </c>
      <c r="C36" s="242"/>
      <c r="D36" s="242"/>
      <c r="E36" s="242"/>
      <c r="F36" s="242"/>
      <c r="G36" s="104">
        <v>0</v>
      </c>
      <c r="H36" s="133" t="s">
        <v>236</v>
      </c>
    </row>
    <row r="37" spans="1:8" x14ac:dyDescent="0.4">
      <c r="A37" s="101"/>
      <c r="B37" s="108" t="s">
        <v>231</v>
      </c>
      <c r="C37" s="106" t="s">
        <v>226</v>
      </c>
      <c r="D37" s="108" t="s">
        <v>227</v>
      </c>
      <c r="E37" s="108" t="s">
        <v>232</v>
      </c>
      <c r="F37" s="92"/>
      <c r="G37" s="115">
        <f>+E38+E39+E40+E41+E42+E43+E44+E45</f>
        <v>0</v>
      </c>
      <c r="H37" s="109"/>
    </row>
    <row r="38" spans="1:8" x14ac:dyDescent="0.4">
      <c r="A38" s="101" t="b">
        <v>0</v>
      </c>
      <c r="B38" s="97">
        <v>17</v>
      </c>
      <c r="C38" s="113"/>
      <c r="D38" s="111"/>
      <c r="E38" s="112">
        <f t="shared" ref="E38:E45" si="2">+IF(A38=FALSE,$G$36,IF(D38="","Falta Valor",IF(D38&gt;0.5,ROUNDUP(D38,0)*2,0)))</f>
        <v>0</v>
      </c>
      <c r="F38" s="92"/>
      <c r="G38" s="15"/>
      <c r="H38" s="7"/>
    </row>
    <row r="39" spans="1:8" x14ac:dyDescent="0.4">
      <c r="A39" s="101" t="b">
        <v>0</v>
      </c>
      <c r="B39" s="97">
        <v>16</v>
      </c>
      <c r="C39" s="113"/>
      <c r="D39" s="111"/>
      <c r="E39" s="112">
        <f t="shared" si="2"/>
        <v>0</v>
      </c>
      <c r="F39" s="92"/>
      <c r="G39" s="15"/>
      <c r="H39" s="7"/>
    </row>
    <row r="40" spans="1:8" x14ac:dyDescent="0.4">
      <c r="A40" s="101" t="b">
        <v>0</v>
      </c>
      <c r="B40" s="97">
        <v>15</v>
      </c>
      <c r="C40" s="113"/>
      <c r="D40" s="111"/>
      <c r="E40" s="112">
        <f t="shared" si="2"/>
        <v>0</v>
      </c>
      <c r="F40" s="92"/>
      <c r="G40" s="15"/>
      <c r="H40" s="7"/>
    </row>
    <row r="41" spans="1:8" x14ac:dyDescent="0.4">
      <c r="A41" s="101" t="b">
        <v>0</v>
      </c>
      <c r="B41" s="97">
        <v>14</v>
      </c>
      <c r="C41" s="113"/>
      <c r="D41" s="111"/>
      <c r="E41" s="112">
        <f t="shared" si="2"/>
        <v>0</v>
      </c>
      <c r="F41" s="92"/>
      <c r="G41" s="15"/>
      <c r="H41" s="7"/>
    </row>
    <row r="42" spans="1:8" x14ac:dyDescent="0.4">
      <c r="A42" s="101" t="b">
        <v>0</v>
      </c>
      <c r="B42" s="97">
        <v>24</v>
      </c>
      <c r="C42" s="113"/>
      <c r="D42" s="111"/>
      <c r="E42" s="112">
        <f t="shared" si="2"/>
        <v>0</v>
      </c>
      <c r="F42" s="92"/>
      <c r="G42" s="15"/>
      <c r="H42" s="7"/>
    </row>
    <row r="43" spans="1:8" x14ac:dyDescent="0.4">
      <c r="A43" s="101" t="b">
        <v>0</v>
      </c>
      <c r="B43" s="97">
        <v>25</v>
      </c>
      <c r="C43" s="113"/>
      <c r="D43" s="111"/>
      <c r="E43" s="112">
        <f t="shared" si="2"/>
        <v>0</v>
      </c>
      <c r="F43" s="92"/>
      <c r="G43" s="15"/>
      <c r="H43" s="7"/>
    </row>
    <row r="44" spans="1:8" x14ac:dyDescent="0.4">
      <c r="A44" s="101" t="b">
        <v>0</v>
      </c>
      <c r="B44" s="97">
        <v>26</v>
      </c>
      <c r="C44" s="113"/>
      <c r="D44" s="111"/>
      <c r="E44" s="112">
        <f t="shared" si="2"/>
        <v>0</v>
      </c>
      <c r="F44" s="92"/>
      <c r="G44" s="15"/>
      <c r="H44" s="7"/>
    </row>
    <row r="45" spans="1:8" x14ac:dyDescent="0.4">
      <c r="A45" s="101" t="b">
        <v>0</v>
      </c>
      <c r="B45" s="97">
        <v>27</v>
      </c>
      <c r="C45" s="113"/>
      <c r="D45" s="111"/>
      <c r="E45" s="112">
        <f t="shared" si="2"/>
        <v>0</v>
      </c>
      <c r="F45" s="92"/>
      <c r="G45" s="15"/>
      <c r="H45" s="7"/>
    </row>
    <row r="46" spans="1:8" x14ac:dyDescent="0.4">
      <c r="A46" s="101"/>
      <c r="B46" s="7"/>
      <c r="C46" s="7"/>
      <c r="D46" s="7"/>
      <c r="E46" s="7"/>
      <c r="F46" s="7"/>
      <c r="G46" s="15"/>
      <c r="H46" s="7"/>
    </row>
    <row r="47" spans="1:8" x14ac:dyDescent="0.4">
      <c r="A47" s="114"/>
      <c r="B47" s="243" t="s">
        <v>239</v>
      </c>
      <c r="C47" s="243"/>
      <c r="D47" s="243"/>
      <c r="E47" s="243"/>
      <c r="F47" s="243"/>
      <c r="G47" s="104">
        <v>0</v>
      </c>
      <c r="H47" s="133" t="s">
        <v>240</v>
      </c>
    </row>
    <row r="48" spans="1:8" x14ac:dyDescent="0.4">
      <c r="A48" s="101"/>
      <c r="B48" s="106" t="s">
        <v>226</v>
      </c>
      <c r="C48" s="108" t="s">
        <v>227</v>
      </c>
      <c r="D48" s="108" t="s">
        <v>228</v>
      </c>
      <c r="E48" s="92"/>
      <c r="F48" s="92"/>
      <c r="G48" s="115">
        <f>+D49</f>
        <v>0</v>
      </c>
      <c r="H48" s="109"/>
    </row>
    <row r="49" spans="1:8" x14ac:dyDescent="0.4">
      <c r="A49" s="101" t="b">
        <v>0</v>
      </c>
      <c r="B49" s="116"/>
      <c r="C49" s="111"/>
      <c r="D49" s="112">
        <f>+IF(A49=FALSE,$G$47,IF(C49="","Falta Valor",IF(AND(C49&gt;=0,C49&lt;=1),0,IF(AND(C49&gt;=1.1,C49&lt;=3),1,IF(AND(C49&gt;=3.1,C49&lt;=5),2,IF(AND(C49&gt;=5,C49&lt;=7),4,IF(C49&gt;7,7,0)))))))</f>
        <v>0</v>
      </c>
      <c r="E49" s="92"/>
      <c r="F49" s="92"/>
      <c r="G49" s="15"/>
      <c r="H49" s="7"/>
    </row>
    <row r="50" spans="1:8" x14ac:dyDescent="0.4">
      <c r="A50" s="101"/>
      <c r="B50" s="7"/>
      <c r="C50" s="7"/>
      <c r="D50" s="7"/>
      <c r="E50" s="7"/>
      <c r="F50" s="7"/>
      <c r="G50" s="15"/>
      <c r="H50" s="7"/>
    </row>
    <row r="51" spans="1:8" x14ac:dyDescent="0.4">
      <c r="A51" s="114"/>
      <c r="B51" s="242" t="s">
        <v>241</v>
      </c>
      <c r="C51" s="242"/>
      <c r="D51" s="242"/>
      <c r="E51" s="242"/>
      <c r="F51" s="242"/>
      <c r="G51" s="117">
        <v>0</v>
      </c>
      <c r="H51" s="7"/>
    </row>
    <row r="52" spans="1:8" x14ac:dyDescent="0.4">
      <c r="A52" s="101"/>
      <c r="B52" s="108" t="s">
        <v>242</v>
      </c>
      <c r="C52" s="106" t="s">
        <v>226</v>
      </c>
      <c r="D52" s="108" t="s">
        <v>243</v>
      </c>
      <c r="E52" s="108" t="s">
        <v>244</v>
      </c>
      <c r="F52" s="108" t="s">
        <v>228</v>
      </c>
      <c r="G52" s="115">
        <f>+F53+F54</f>
        <v>0</v>
      </c>
      <c r="H52" s="109"/>
    </row>
    <row r="53" spans="1:8" x14ac:dyDescent="0.4">
      <c r="A53" s="101" t="b">
        <v>0</v>
      </c>
      <c r="B53" s="118" t="s">
        <v>245</v>
      </c>
      <c r="C53" s="119"/>
      <c r="D53" s="120"/>
      <c r="E53" s="121"/>
      <c r="F53" s="122">
        <f>+IF(A53=FALSE,$G$51,IF(D53="","Falta Valor",IF(D53="Cúspide superior con surco inferior",0,IF(D53="Clase II ó III cúspide a cúspide",2,IF(D53="Clase II ó III completa",4,IF(AND(D53="Más allá de completa",E53=""),"Falta Valor",ROUNDUP(4+E53,0)))))))</f>
        <v>0</v>
      </c>
      <c r="G53" s="15"/>
      <c r="H53" s="7"/>
    </row>
    <row r="54" spans="1:8" x14ac:dyDescent="0.4">
      <c r="A54" s="101" t="b">
        <v>0</v>
      </c>
      <c r="B54" s="118" t="s">
        <v>246</v>
      </c>
      <c r="C54" s="119"/>
      <c r="D54" s="120"/>
      <c r="E54" s="121"/>
      <c r="F54" s="122">
        <f>+IF(A54=FALSE,$G$51,IF(D54="","Falta Valor",IF(D54="Cúspide superior con surco inferior",0,IF(D54="Clase II ó III cúspide a cúspide",2,IF(D54="Clase II ó III completa",4,IF(AND(D54="Más allá de completa",E54=""),"Falta Valor",ROUNDUP(4+E54,0)))))))</f>
        <v>0</v>
      </c>
      <c r="G54" s="15"/>
      <c r="H54" s="7"/>
    </row>
    <row r="55" spans="1:8" x14ac:dyDescent="0.4">
      <c r="A55" s="101"/>
      <c r="B55" s="7"/>
      <c r="C55" s="7"/>
      <c r="D55" s="7"/>
      <c r="E55" s="7"/>
      <c r="F55" s="7"/>
      <c r="G55" s="15"/>
      <c r="H55" s="7"/>
    </row>
    <row r="56" spans="1:8" x14ac:dyDescent="0.4">
      <c r="A56" s="101"/>
      <c r="B56" s="7"/>
      <c r="C56" s="7"/>
      <c r="D56" s="7"/>
      <c r="E56" s="7"/>
      <c r="F56" s="7"/>
      <c r="G56" s="15"/>
      <c r="H56" s="7"/>
    </row>
    <row r="57" spans="1:8" x14ac:dyDescent="0.4">
      <c r="A57" s="114"/>
      <c r="B57" s="243" t="s">
        <v>247</v>
      </c>
      <c r="C57" s="243"/>
      <c r="D57" s="243"/>
      <c r="E57" s="243"/>
      <c r="F57" s="243"/>
      <c r="G57" s="123"/>
      <c r="H57" s="7"/>
    </row>
    <row r="58" spans="1:8" x14ac:dyDescent="0.4">
      <c r="A58" s="101"/>
      <c r="B58" s="108" t="s">
        <v>231</v>
      </c>
      <c r="C58" s="106" t="s">
        <v>226</v>
      </c>
      <c r="D58" s="108" t="s">
        <v>232</v>
      </c>
      <c r="E58" s="92"/>
      <c r="F58" s="92"/>
      <c r="G58" s="115">
        <f>+D59+D60+D61+D62+D63+D64+D65+D66</f>
        <v>0</v>
      </c>
      <c r="H58" s="7"/>
    </row>
    <row r="59" spans="1:8" x14ac:dyDescent="0.4">
      <c r="A59" s="101" t="b">
        <v>0</v>
      </c>
      <c r="B59" s="97">
        <v>17</v>
      </c>
      <c r="C59" s="116"/>
      <c r="D59" s="112">
        <f>+IF(A59=TRUE,1,0)</f>
        <v>0</v>
      </c>
      <c r="E59" s="92"/>
      <c r="F59" s="92"/>
      <c r="G59" s="15"/>
      <c r="H59" s="7"/>
    </row>
    <row r="60" spans="1:8" x14ac:dyDescent="0.4">
      <c r="A60" s="101" t="b">
        <v>0</v>
      </c>
      <c r="B60" s="97">
        <v>16</v>
      </c>
      <c r="C60" s="116"/>
      <c r="D60" s="112">
        <f t="shared" ref="D60:D66" si="3">+IF(A60=TRUE,1,0)</f>
        <v>0</v>
      </c>
      <c r="E60" s="92"/>
      <c r="F60" s="92"/>
      <c r="G60" s="15"/>
      <c r="H60" s="7"/>
    </row>
    <row r="61" spans="1:8" x14ac:dyDescent="0.4">
      <c r="A61" s="101" t="b">
        <v>0</v>
      </c>
      <c r="B61" s="97">
        <v>15</v>
      </c>
      <c r="C61" s="116"/>
      <c r="D61" s="112">
        <f t="shared" si="3"/>
        <v>0</v>
      </c>
      <c r="E61" s="92"/>
      <c r="F61" s="92"/>
      <c r="G61" s="15"/>
      <c r="H61" s="7"/>
    </row>
    <row r="62" spans="1:8" x14ac:dyDescent="0.4">
      <c r="A62" s="101" t="b">
        <v>0</v>
      </c>
      <c r="B62" s="97">
        <v>14</v>
      </c>
      <c r="C62" s="116"/>
      <c r="D62" s="112">
        <f t="shared" si="3"/>
        <v>0</v>
      </c>
      <c r="E62" s="92"/>
      <c r="F62" s="92"/>
      <c r="G62" s="15"/>
      <c r="H62" s="7"/>
    </row>
    <row r="63" spans="1:8" x14ac:dyDescent="0.4">
      <c r="A63" s="101" t="b">
        <v>0</v>
      </c>
      <c r="B63" s="97">
        <v>24</v>
      </c>
      <c r="C63" s="116"/>
      <c r="D63" s="112">
        <f t="shared" si="3"/>
        <v>0</v>
      </c>
      <c r="E63" s="92"/>
      <c r="F63" s="92"/>
      <c r="G63" s="15"/>
      <c r="H63" s="7"/>
    </row>
    <row r="64" spans="1:8" x14ac:dyDescent="0.4">
      <c r="A64" s="101" t="b">
        <v>0</v>
      </c>
      <c r="B64" s="97">
        <v>25</v>
      </c>
      <c r="C64" s="116"/>
      <c r="D64" s="112">
        <f t="shared" si="3"/>
        <v>0</v>
      </c>
      <c r="E64" s="92"/>
      <c r="F64" s="92"/>
      <c r="G64" s="15"/>
      <c r="H64" s="7"/>
    </row>
    <row r="65" spans="1:8" x14ac:dyDescent="0.4">
      <c r="A65" s="101" t="b">
        <v>0</v>
      </c>
      <c r="B65" s="97">
        <v>26</v>
      </c>
      <c r="C65" s="116"/>
      <c r="D65" s="112">
        <f>+IF(A65=TRUE,1,0)</f>
        <v>0</v>
      </c>
      <c r="E65" s="92"/>
      <c r="F65" s="92"/>
      <c r="G65" s="15"/>
      <c r="H65" s="7"/>
    </row>
    <row r="66" spans="1:8" x14ac:dyDescent="0.4">
      <c r="A66" s="101" t="b">
        <v>0</v>
      </c>
      <c r="B66" s="97">
        <v>27</v>
      </c>
      <c r="C66" s="116"/>
      <c r="D66" s="112">
        <f t="shared" si="3"/>
        <v>0</v>
      </c>
      <c r="E66" s="92"/>
      <c r="F66" s="92"/>
      <c r="G66" s="15"/>
      <c r="H66" s="7"/>
    </row>
    <row r="67" spans="1:8" x14ac:dyDescent="0.4">
      <c r="A67" s="101"/>
      <c r="B67" s="7"/>
      <c r="C67" s="7"/>
      <c r="D67" s="7"/>
      <c r="E67" s="7"/>
      <c r="F67" s="7"/>
      <c r="G67" s="15"/>
      <c r="H67" s="7"/>
    </row>
    <row r="68" spans="1:8" x14ac:dyDescent="0.4">
      <c r="A68" s="114"/>
      <c r="B68" s="243" t="s">
        <v>248</v>
      </c>
      <c r="C68" s="243"/>
      <c r="D68" s="243"/>
      <c r="E68" s="243"/>
      <c r="F68" s="243"/>
      <c r="G68" s="124"/>
      <c r="H68" s="7"/>
    </row>
    <row r="69" spans="1:8" x14ac:dyDescent="0.4">
      <c r="A69" s="101"/>
      <c r="B69" s="108" t="s">
        <v>231</v>
      </c>
      <c r="C69" s="106" t="s">
        <v>226</v>
      </c>
      <c r="D69" s="108" t="s">
        <v>232</v>
      </c>
      <c r="E69" s="92"/>
      <c r="F69" s="92"/>
      <c r="G69" s="115">
        <f>+D70+D71+D72+D73+D74+D75+D76+D77</f>
        <v>0</v>
      </c>
      <c r="H69" s="7"/>
    </row>
    <row r="70" spans="1:8" x14ac:dyDescent="0.4">
      <c r="A70" s="101" t="b">
        <v>0</v>
      </c>
      <c r="B70" s="97">
        <v>17</v>
      </c>
      <c r="C70" s="113"/>
      <c r="D70" s="112">
        <f>+IF(A70=TRUE,2,0)</f>
        <v>0</v>
      </c>
      <c r="E70" s="92"/>
      <c r="F70" s="92"/>
      <c r="G70" s="15"/>
      <c r="H70" s="7"/>
    </row>
    <row r="71" spans="1:8" x14ac:dyDescent="0.4">
      <c r="A71" s="101" t="b">
        <v>0</v>
      </c>
      <c r="B71" s="97">
        <v>16</v>
      </c>
      <c r="C71" s="113"/>
      <c r="D71" s="112">
        <f t="shared" ref="D71:D77" si="4">+IF(A71=TRUE,2,0)</f>
        <v>0</v>
      </c>
      <c r="E71" s="92"/>
      <c r="F71" s="92"/>
      <c r="G71" s="15"/>
      <c r="H71" s="7"/>
    </row>
    <row r="72" spans="1:8" x14ac:dyDescent="0.4">
      <c r="A72" s="101" t="b">
        <v>0</v>
      </c>
      <c r="B72" s="97">
        <v>15</v>
      </c>
      <c r="C72" s="113"/>
      <c r="D72" s="112">
        <f t="shared" si="4"/>
        <v>0</v>
      </c>
      <c r="E72" s="92"/>
      <c r="F72" s="92"/>
      <c r="G72" s="15"/>
      <c r="H72" s="7"/>
    </row>
    <row r="73" spans="1:8" x14ac:dyDescent="0.4">
      <c r="A73" s="101" t="b">
        <v>0</v>
      </c>
      <c r="B73" s="97">
        <v>14</v>
      </c>
      <c r="C73" s="113"/>
      <c r="D73" s="112">
        <f t="shared" si="4"/>
        <v>0</v>
      </c>
      <c r="E73" s="92"/>
      <c r="F73" s="92"/>
      <c r="G73" s="15"/>
      <c r="H73" s="7"/>
    </row>
    <row r="74" spans="1:8" x14ac:dyDescent="0.4">
      <c r="A74" s="101" t="b">
        <v>0</v>
      </c>
      <c r="B74" s="97">
        <v>24</v>
      </c>
      <c r="C74" s="113"/>
      <c r="D74" s="112">
        <f t="shared" si="4"/>
        <v>0</v>
      </c>
      <c r="E74" s="92"/>
      <c r="F74" s="92"/>
      <c r="G74" s="15"/>
      <c r="H74" s="7"/>
    </row>
    <row r="75" spans="1:8" x14ac:dyDescent="0.4">
      <c r="A75" s="101" t="b">
        <v>0</v>
      </c>
      <c r="B75" s="97">
        <v>25</v>
      </c>
      <c r="C75" s="113"/>
      <c r="D75" s="112">
        <f t="shared" si="4"/>
        <v>0</v>
      </c>
      <c r="E75" s="92"/>
      <c r="F75" s="92"/>
      <c r="G75" s="15"/>
      <c r="H75" s="7"/>
    </row>
    <row r="76" spans="1:8" x14ac:dyDescent="0.4">
      <c r="A76" s="101" t="b">
        <v>0</v>
      </c>
      <c r="B76" s="97">
        <v>26</v>
      </c>
      <c r="C76" s="113"/>
      <c r="D76" s="112">
        <f t="shared" si="4"/>
        <v>0</v>
      </c>
      <c r="E76" s="92"/>
      <c r="F76" s="92"/>
      <c r="G76" s="15"/>
      <c r="H76" s="7"/>
    </row>
    <row r="77" spans="1:8" x14ac:dyDescent="0.4">
      <c r="A77" s="101" t="b">
        <v>0</v>
      </c>
      <c r="B77" s="97">
        <v>27</v>
      </c>
      <c r="C77" s="113"/>
      <c r="D77" s="112">
        <f t="shared" si="4"/>
        <v>0</v>
      </c>
      <c r="E77" s="92"/>
      <c r="F77" s="92"/>
      <c r="G77" s="15"/>
      <c r="H77" s="7"/>
    </row>
    <row r="78" spans="1:8" x14ac:dyDescent="0.4">
      <c r="A78" s="101"/>
      <c r="B78" s="7"/>
      <c r="C78" s="7"/>
      <c r="D78" s="7"/>
      <c r="E78" s="7"/>
      <c r="F78" s="7"/>
      <c r="G78" s="15"/>
      <c r="H78" s="7"/>
    </row>
    <row r="79" spans="1:8" x14ac:dyDescent="0.4">
      <c r="A79" s="114"/>
      <c r="B79" s="243" t="s">
        <v>249</v>
      </c>
      <c r="C79" s="243"/>
      <c r="D79" s="243"/>
      <c r="E79" s="243"/>
      <c r="F79" s="243"/>
      <c r="G79" s="117">
        <v>0</v>
      </c>
      <c r="H79" s="7"/>
    </row>
    <row r="80" spans="1:8" x14ac:dyDescent="0.4">
      <c r="A80" s="101"/>
      <c r="B80" s="108" t="s">
        <v>242</v>
      </c>
      <c r="C80" s="106" t="s">
        <v>226</v>
      </c>
      <c r="D80" s="108" t="s">
        <v>227</v>
      </c>
      <c r="E80" s="108" t="s">
        <v>228</v>
      </c>
      <c r="F80" s="92"/>
      <c r="G80" s="115">
        <f>+E81+E82+E83</f>
        <v>0</v>
      </c>
      <c r="H80" s="109"/>
    </row>
    <row r="81" spans="1:8" x14ac:dyDescent="0.4">
      <c r="A81" s="101" t="b">
        <v>0</v>
      </c>
      <c r="B81" s="125" t="s">
        <v>92</v>
      </c>
      <c r="C81" s="126"/>
      <c r="D81" s="111"/>
      <c r="E81" s="112">
        <f>+IF(A81=FALSE,$G$79,IF(D81="","Falta Valor",IF(AND(D81&lt;=5,D81&gt;=-1),0,IF(AND(D81&gt;5,D81&lt;=6),4,IF(AND(D81&lt;-1,D81&gt;=-2),4,IF(D81&gt;6,ROUNDUP(D81-6+4,0),IF(D81&lt;-2,ROUNDUP(ABS(D81+2-4),0),0)))))))</f>
        <v>0</v>
      </c>
      <c r="F81" s="92"/>
      <c r="G81" s="15"/>
      <c r="H81" s="7"/>
    </row>
    <row r="82" spans="1:8" x14ac:dyDescent="0.4">
      <c r="A82" s="101" t="b">
        <v>0</v>
      </c>
      <c r="B82" s="125" t="s">
        <v>93</v>
      </c>
      <c r="C82" s="126"/>
      <c r="D82" s="111"/>
      <c r="E82" s="112">
        <f>+IF(A82=FALSE,$G$79,IF(D82="","Falta Valor",IF(AND(D82&lt;=37,D82&gt;=25),0,IF(D82&gt;37,ROUNDUP((D82-37),0)*2,IF(D82&lt;25,-ROUNDUP(D82-25,0),0)))))</f>
        <v>0</v>
      </c>
      <c r="F82" s="92"/>
      <c r="G82" s="15"/>
      <c r="H82" s="7"/>
    </row>
    <row r="83" spans="1:8" x14ac:dyDescent="0.4">
      <c r="A83" s="101" t="b">
        <v>0</v>
      </c>
      <c r="B83" s="125" t="s">
        <v>94</v>
      </c>
      <c r="C83" s="126"/>
      <c r="D83" s="111"/>
      <c r="E83" s="112">
        <f>+IF(A83=FALSE,$G$79,IF(D83="","Falta Valor",IF(D83&lt;=98,0,ROUNDUP(D83-98,0))))</f>
        <v>0</v>
      </c>
      <c r="F83" s="92"/>
      <c r="G83" s="15"/>
      <c r="H83" s="7"/>
    </row>
    <row r="84" spans="1:8" x14ac:dyDescent="0.4">
      <c r="A84" s="101"/>
      <c r="B84" s="7"/>
      <c r="C84" s="7"/>
      <c r="D84" s="7"/>
      <c r="E84" s="7"/>
      <c r="F84" s="7"/>
      <c r="G84" s="15"/>
      <c r="H84" s="7"/>
    </row>
    <row r="85" spans="1:8" x14ac:dyDescent="0.4">
      <c r="A85" s="114"/>
      <c r="B85" s="242" t="s">
        <v>250</v>
      </c>
      <c r="C85" s="242"/>
      <c r="D85" s="242"/>
      <c r="E85" s="242"/>
      <c r="F85" s="242"/>
      <c r="G85" s="117">
        <v>0</v>
      </c>
      <c r="H85" s="7"/>
    </row>
    <row r="86" spans="1:8" x14ac:dyDescent="0.4">
      <c r="A86" s="101"/>
      <c r="B86" s="108" t="s">
        <v>242</v>
      </c>
      <c r="C86" s="106" t="s">
        <v>226</v>
      </c>
      <c r="D86" s="108" t="s">
        <v>251</v>
      </c>
      <c r="E86" s="108" t="s">
        <v>228</v>
      </c>
      <c r="F86" s="92"/>
      <c r="G86" s="115">
        <f>+E87+E88+E89+E90+E91</f>
        <v>0</v>
      </c>
      <c r="H86" s="109"/>
    </row>
    <row r="87" spans="1:8" x14ac:dyDescent="0.4">
      <c r="A87" s="101" t="b">
        <v>0</v>
      </c>
      <c r="B87" s="125" t="s">
        <v>252</v>
      </c>
      <c r="C87" s="126"/>
      <c r="D87" s="111"/>
      <c r="E87" s="112">
        <f>+IF(A87=FALSE,$G$85,IF(D87="","Falta Valor",D87*2))</f>
        <v>0</v>
      </c>
      <c r="F87" s="92"/>
      <c r="G87" s="15"/>
      <c r="H87" s="7"/>
    </row>
    <row r="88" spans="1:8" x14ac:dyDescent="0.4">
      <c r="A88" s="101" t="b">
        <v>0</v>
      </c>
      <c r="B88" s="125" t="s">
        <v>99</v>
      </c>
      <c r="C88" s="126"/>
      <c r="D88" s="111"/>
      <c r="E88" s="112">
        <f>+IF(A88=FALSE,$G$85,IF(D88="","Falta Valor",D88*2))</f>
        <v>0</v>
      </c>
      <c r="F88" s="92"/>
      <c r="G88" s="15"/>
      <c r="H88" s="7"/>
    </row>
    <row r="89" spans="1:8" x14ac:dyDescent="0.4">
      <c r="A89" s="101" t="b">
        <v>0</v>
      </c>
      <c r="B89" s="125" t="s">
        <v>35</v>
      </c>
      <c r="C89" s="126"/>
      <c r="D89" s="111"/>
      <c r="E89" s="112">
        <f>+IF(A89=FALSE,$G$85,IF(D89="","Falta Valor",D89*1))</f>
        <v>0</v>
      </c>
      <c r="F89" s="92"/>
      <c r="G89" s="15"/>
      <c r="H89" s="7"/>
    </row>
    <row r="90" spans="1:8" x14ac:dyDescent="0.4">
      <c r="A90" s="101" t="b">
        <v>0</v>
      </c>
      <c r="B90" s="125" t="s">
        <v>100</v>
      </c>
      <c r="C90" s="126"/>
      <c r="D90" s="111"/>
      <c r="E90" s="112">
        <f>+IF(A90=FALSE,$G$85,IF(D90="","Falta Valor",D90*2))</f>
        <v>0</v>
      </c>
      <c r="F90" s="92"/>
      <c r="G90" s="15"/>
      <c r="H90" s="7"/>
    </row>
    <row r="91" spans="1:8" x14ac:dyDescent="0.4">
      <c r="A91" s="101" t="b">
        <v>0</v>
      </c>
      <c r="B91" s="125" t="s">
        <v>101</v>
      </c>
      <c r="C91" s="126"/>
      <c r="D91" s="111"/>
      <c r="E91" s="112">
        <f>+IF(A91=FALSE,$G$85,IF(D91="","Falta Valor",D91*2))</f>
        <v>0</v>
      </c>
      <c r="F91" s="92"/>
      <c r="G91" s="15"/>
      <c r="H91" s="7"/>
    </row>
    <row r="92" spans="1:8" x14ac:dyDescent="0.4">
      <c r="A92" s="101"/>
      <c r="B92" s="7"/>
      <c r="C92" s="7"/>
      <c r="D92" s="7"/>
      <c r="E92" s="7"/>
      <c r="F92" s="7"/>
      <c r="G92" s="15"/>
      <c r="H92" s="7"/>
    </row>
    <row r="93" spans="1:8" x14ac:dyDescent="0.4">
      <c r="A93" s="101"/>
      <c r="B93" s="125" t="s">
        <v>253</v>
      </c>
      <c r="C93" s="106" t="s">
        <v>226</v>
      </c>
      <c r="D93" s="108" t="s">
        <v>251</v>
      </c>
      <c r="E93" s="108" t="s">
        <v>228</v>
      </c>
      <c r="F93" s="92"/>
      <c r="G93" s="115">
        <f>+E94+E95</f>
        <v>0</v>
      </c>
      <c r="H93" s="109"/>
    </row>
    <row r="94" spans="1:8" x14ac:dyDescent="0.4">
      <c r="A94" s="101" t="b">
        <v>0</v>
      </c>
      <c r="B94" s="97" t="s">
        <v>254</v>
      </c>
      <c r="C94" s="113"/>
      <c r="D94" s="111"/>
      <c r="E94" s="112">
        <f>+IF(A94=FALSE,$G$85,IF(D94="","Falta Valor",D94*2))</f>
        <v>0</v>
      </c>
      <c r="F94" s="92"/>
      <c r="G94" s="15"/>
      <c r="H94" s="7"/>
    </row>
    <row r="95" spans="1:8" x14ac:dyDescent="0.4">
      <c r="A95" s="101" t="b">
        <v>0</v>
      </c>
      <c r="B95" s="97" t="s">
        <v>255</v>
      </c>
      <c r="C95" s="113"/>
      <c r="D95" s="111"/>
      <c r="E95" s="112">
        <f>+IF(A95=FALSE,$G$85,IF(D95="","Falta Valor",D95*1))</f>
        <v>0</v>
      </c>
      <c r="F95" s="92"/>
      <c r="G95" s="15"/>
      <c r="H95" s="7"/>
    </row>
    <row r="96" spans="1:8" x14ac:dyDescent="0.4">
      <c r="A96" s="101"/>
      <c r="B96" s="7"/>
      <c r="C96" s="7"/>
      <c r="D96" s="7"/>
      <c r="E96" s="7"/>
      <c r="F96" s="7"/>
      <c r="G96" s="15"/>
      <c r="H96" s="7"/>
    </row>
    <row r="97" spans="1:8" x14ac:dyDescent="0.4">
      <c r="A97" s="101"/>
      <c r="B97" s="97"/>
      <c r="C97" s="106" t="s">
        <v>226</v>
      </c>
      <c r="D97" s="108" t="s">
        <v>228</v>
      </c>
      <c r="E97" s="92"/>
      <c r="F97" s="92"/>
      <c r="G97" s="115">
        <f>+D98</f>
        <v>0</v>
      </c>
      <c r="H97" s="7"/>
    </row>
    <row r="98" spans="1:8" x14ac:dyDescent="0.4">
      <c r="A98" s="101" t="b">
        <v>0</v>
      </c>
      <c r="B98" s="125" t="s">
        <v>102</v>
      </c>
      <c r="C98" s="113"/>
      <c r="D98" s="112">
        <f>+IF(A98=TRUE,3,0)</f>
        <v>0</v>
      </c>
      <c r="E98" s="92"/>
      <c r="F98" s="92"/>
      <c r="G98" s="15"/>
      <c r="H98" s="7"/>
    </row>
    <row r="99" spans="1:8" x14ac:dyDescent="0.4">
      <c r="A99" s="101"/>
      <c r="B99" s="7"/>
      <c r="C99" s="7"/>
      <c r="D99" s="7"/>
      <c r="E99" s="7"/>
      <c r="F99" s="7"/>
      <c r="G99" s="15"/>
      <c r="H99" s="7"/>
    </row>
    <row r="100" spans="1:8" x14ac:dyDescent="0.4">
      <c r="A100" s="101"/>
      <c r="B100" s="97"/>
      <c r="C100" s="106" t="s">
        <v>226</v>
      </c>
      <c r="D100" s="108" t="s">
        <v>228</v>
      </c>
      <c r="E100" s="92"/>
      <c r="F100" s="92"/>
      <c r="G100" s="115">
        <f>+D101</f>
        <v>0</v>
      </c>
      <c r="H100" s="7"/>
    </row>
    <row r="101" spans="1:8" x14ac:dyDescent="0.4">
      <c r="A101" s="101" t="b">
        <v>0</v>
      </c>
      <c r="B101" s="125" t="s">
        <v>256</v>
      </c>
      <c r="C101" s="113"/>
      <c r="D101" s="112">
        <f t="shared" ref="D101" si="5">+IF(A101=TRUE,2,0)</f>
        <v>0</v>
      </c>
      <c r="E101" s="92"/>
      <c r="F101" s="92"/>
      <c r="G101" s="15"/>
      <c r="H101" s="7"/>
    </row>
    <row r="102" spans="1:8" x14ac:dyDescent="0.4">
      <c r="A102" s="101"/>
      <c r="B102" s="7"/>
      <c r="C102" s="7"/>
      <c r="D102" s="7"/>
      <c r="E102" s="7"/>
      <c r="F102" s="7"/>
      <c r="G102" s="15"/>
      <c r="H102" s="7"/>
    </row>
    <row r="103" spans="1:8" x14ac:dyDescent="0.4">
      <c r="A103" s="101"/>
      <c r="B103" s="125" t="s">
        <v>257</v>
      </c>
      <c r="C103" s="106" t="s">
        <v>226</v>
      </c>
      <c r="D103" s="108" t="s">
        <v>228</v>
      </c>
      <c r="E103" s="92"/>
      <c r="F103" s="92"/>
      <c r="G103" s="115">
        <f>+D104+D105</f>
        <v>0</v>
      </c>
      <c r="H103" s="7"/>
    </row>
    <row r="104" spans="1:8" x14ac:dyDescent="0.4">
      <c r="A104" s="101" t="b">
        <v>0</v>
      </c>
      <c r="B104" s="97" t="s">
        <v>258</v>
      </c>
      <c r="C104" s="113"/>
      <c r="D104" s="112">
        <f t="shared" ref="D104:D105" si="6">+IF(A104=TRUE,2,0)</f>
        <v>0</v>
      </c>
      <c r="E104" s="92"/>
      <c r="F104" s="92"/>
      <c r="G104" s="15"/>
      <c r="H104" s="7"/>
    </row>
    <row r="105" spans="1:8" x14ac:dyDescent="0.4">
      <c r="A105" s="101" t="b">
        <v>0</v>
      </c>
      <c r="B105" s="97" t="s">
        <v>106</v>
      </c>
      <c r="C105" s="113"/>
      <c r="D105" s="112">
        <f t="shared" si="6"/>
        <v>0</v>
      </c>
      <c r="E105" s="92"/>
      <c r="F105" s="92"/>
      <c r="G105" s="15"/>
      <c r="H105" s="7"/>
    </row>
    <row r="106" spans="1:8" x14ac:dyDescent="0.4">
      <c r="A106" s="101"/>
      <c r="B106" s="7"/>
      <c r="C106" s="7"/>
      <c r="D106" s="7"/>
      <c r="E106" s="7"/>
      <c r="F106" s="7"/>
      <c r="G106" s="15"/>
      <c r="H106" s="7"/>
    </row>
    <row r="107" spans="1:8" ht="36" customHeight="1" x14ac:dyDescent="0.4">
      <c r="A107" s="101"/>
      <c r="B107" s="7"/>
      <c r="C107" s="6" t="s">
        <v>228</v>
      </c>
      <c r="D107" s="6" t="s">
        <v>259</v>
      </c>
      <c r="E107" s="7"/>
      <c r="F107" s="7"/>
      <c r="G107" s="15"/>
      <c r="H107" s="7"/>
    </row>
    <row r="108" spans="1:8" x14ac:dyDescent="0.4">
      <c r="A108" s="114"/>
      <c r="B108" s="127" t="s">
        <v>260</v>
      </c>
      <c r="C108" s="128">
        <f>+SUM(G10:G105)</f>
        <v>0</v>
      </c>
      <c r="D108" s="128">
        <f>+IF(AND(C108&gt;=1,C108&lt;=7),"LEVE",IF(AND(C108&gt;7,C108&lt;=14),"MODERADO",IF(C108&gt;14,"GRAVE",E112)))</f>
        <v>0</v>
      </c>
      <c r="E108" s="7"/>
      <c r="F108" s="7"/>
      <c r="G108" s="15"/>
      <c r="H108" s="7"/>
    </row>
    <row r="109" spans="1:8" x14ac:dyDescent="0.4">
      <c r="A109" s="101"/>
      <c r="B109" s="7"/>
      <c r="C109" s="40"/>
      <c r="D109" s="7"/>
      <c r="E109" s="7"/>
      <c r="F109" s="7"/>
      <c r="G109" s="15"/>
      <c r="H109" s="7"/>
    </row>
  </sheetData>
  <sheetProtection sheet="1" selectLockedCells="1"/>
  <mergeCells count="14">
    <mergeCell ref="B5:H5"/>
    <mergeCell ref="B10:F10"/>
    <mergeCell ref="B85:F85"/>
    <mergeCell ref="B79:F79"/>
    <mergeCell ref="B68:F68"/>
    <mergeCell ref="B57:F57"/>
    <mergeCell ref="B51:F51"/>
    <mergeCell ref="B47:F47"/>
    <mergeCell ref="B36:F36"/>
    <mergeCell ref="B27:F27"/>
    <mergeCell ref="B23:F23"/>
    <mergeCell ref="B14:F14"/>
    <mergeCell ref="C6:D6"/>
    <mergeCell ref="F6:H6"/>
  </mergeCells>
  <conditionalFormatting sqref="A70">
    <cfRule type="expression" dxfId="111" priority="94">
      <formula>$A$98</formula>
    </cfRule>
  </conditionalFormatting>
  <conditionalFormatting sqref="C12">
    <cfRule type="expression" dxfId="110" priority="70">
      <formula>$A$12</formula>
    </cfRule>
    <cfRule type="notContainsBlanks" dxfId="109" priority="69">
      <formula>LEN(TRIM(C12))&gt;0</formula>
    </cfRule>
  </conditionalFormatting>
  <conditionalFormatting sqref="C25">
    <cfRule type="notContainsBlanks" dxfId="108" priority="55">
      <formula>LEN(TRIM(C25))&gt;0</formula>
    </cfRule>
    <cfRule type="expression" dxfId="107" priority="56">
      <formula>$A$25</formula>
    </cfRule>
  </conditionalFormatting>
  <conditionalFormatting sqref="C49">
    <cfRule type="notContainsBlanks" dxfId="106" priority="25">
      <formula>LEN(TRIM(C49))&gt;0</formula>
    </cfRule>
    <cfRule type="expression" dxfId="105" priority="26">
      <formula>$A$49</formula>
    </cfRule>
  </conditionalFormatting>
  <conditionalFormatting sqref="C59">
    <cfRule type="expression" dxfId="104" priority="78">
      <formula>$A$59</formula>
    </cfRule>
  </conditionalFormatting>
  <conditionalFormatting sqref="C60">
    <cfRule type="expression" dxfId="103" priority="77">
      <formula>$A$60</formula>
    </cfRule>
  </conditionalFormatting>
  <conditionalFormatting sqref="C61">
    <cfRule type="expression" dxfId="102" priority="76">
      <formula>$A$61</formula>
    </cfRule>
  </conditionalFormatting>
  <conditionalFormatting sqref="C62">
    <cfRule type="expression" dxfId="101" priority="75">
      <formula>$A$62</formula>
    </cfRule>
  </conditionalFormatting>
  <conditionalFormatting sqref="C63">
    <cfRule type="expression" dxfId="100" priority="74">
      <formula>$A$63</formula>
    </cfRule>
  </conditionalFormatting>
  <conditionalFormatting sqref="C64">
    <cfRule type="expression" dxfId="99" priority="73">
      <formula>$A$64</formula>
    </cfRule>
  </conditionalFormatting>
  <conditionalFormatting sqref="C65">
    <cfRule type="expression" dxfId="98" priority="72">
      <formula>$A$65</formula>
    </cfRule>
  </conditionalFormatting>
  <conditionalFormatting sqref="C66">
    <cfRule type="expression" dxfId="97" priority="71">
      <formula>$A$66</formula>
    </cfRule>
  </conditionalFormatting>
  <conditionalFormatting sqref="C70">
    <cfRule type="expression" dxfId="96" priority="93">
      <formula>$A$70</formula>
    </cfRule>
  </conditionalFormatting>
  <conditionalFormatting sqref="C71">
    <cfRule type="expression" dxfId="95" priority="85">
      <formula>$A$71</formula>
    </cfRule>
  </conditionalFormatting>
  <conditionalFormatting sqref="C72">
    <cfRule type="expression" dxfId="94" priority="86">
      <formula>$A$72</formula>
    </cfRule>
  </conditionalFormatting>
  <conditionalFormatting sqref="C73">
    <cfRule type="expression" dxfId="93" priority="91">
      <formula>$A$73</formula>
    </cfRule>
  </conditionalFormatting>
  <conditionalFormatting sqref="C74">
    <cfRule type="expression" dxfId="92" priority="90">
      <formula>$A$74</formula>
    </cfRule>
  </conditionalFormatting>
  <conditionalFormatting sqref="C75">
    <cfRule type="expression" dxfId="91" priority="89">
      <formula>$A$75</formula>
    </cfRule>
  </conditionalFormatting>
  <conditionalFormatting sqref="C76">
    <cfRule type="expression" dxfId="90" priority="88">
      <formula>$A$76</formula>
    </cfRule>
  </conditionalFormatting>
  <conditionalFormatting sqref="C77">
    <cfRule type="expression" dxfId="89" priority="87">
      <formula>$A$77</formula>
    </cfRule>
  </conditionalFormatting>
  <conditionalFormatting sqref="C98">
    <cfRule type="expression" dxfId="88" priority="98">
      <formula>$A$98</formula>
    </cfRule>
  </conditionalFormatting>
  <conditionalFormatting sqref="C101">
    <cfRule type="expression" dxfId="87" priority="97">
      <formula>$A101</formula>
    </cfRule>
  </conditionalFormatting>
  <conditionalFormatting sqref="C104:C105">
    <cfRule type="expression" dxfId="86" priority="95">
      <formula>$A104</formula>
    </cfRule>
  </conditionalFormatting>
  <conditionalFormatting sqref="C108:D108">
    <cfRule type="containsErrors" dxfId="85" priority="102">
      <formula>ISERROR(C108)</formula>
    </cfRule>
  </conditionalFormatting>
  <conditionalFormatting sqref="D12">
    <cfRule type="containsText" dxfId="84" priority="160" operator="containsText" text="Falta Valor">
      <formula>NOT(ISERROR(SEARCH("Falta Valor",D12)))</formula>
    </cfRule>
    <cfRule type="cellIs" dxfId="83" priority="161" operator="notEqual">
      <formula>0</formula>
    </cfRule>
    <cfRule type="cellIs" dxfId="82" priority="162" operator="equal">
      <formula>0</formula>
    </cfRule>
  </conditionalFormatting>
  <conditionalFormatting sqref="D16">
    <cfRule type="expression" dxfId="81" priority="68">
      <formula>$A$16</formula>
    </cfRule>
  </conditionalFormatting>
  <conditionalFormatting sqref="D16:D21">
    <cfRule type="notContainsBlanks" dxfId="80" priority="44">
      <formula>LEN(TRIM(D16))&gt;0</formula>
    </cfRule>
  </conditionalFormatting>
  <conditionalFormatting sqref="D17">
    <cfRule type="expression" dxfId="79" priority="164">
      <formula>$A$17</formula>
    </cfRule>
  </conditionalFormatting>
  <conditionalFormatting sqref="D18">
    <cfRule type="expression" dxfId="78" priority="64">
      <formula>$A$18</formula>
    </cfRule>
  </conditionalFormatting>
  <conditionalFormatting sqref="D19">
    <cfRule type="expression" dxfId="77" priority="62">
      <formula>$A$19</formula>
    </cfRule>
  </conditionalFormatting>
  <conditionalFormatting sqref="D20">
    <cfRule type="expression" dxfId="76" priority="60">
      <formula>$A$20</formula>
    </cfRule>
  </conditionalFormatting>
  <conditionalFormatting sqref="D21">
    <cfRule type="expression" dxfId="75" priority="58">
      <formula>$A$21</formula>
    </cfRule>
  </conditionalFormatting>
  <conditionalFormatting sqref="D25">
    <cfRule type="containsText" dxfId="74" priority="150" operator="containsText" text="Falta Valor">
      <formula>NOT(ISERROR(SEARCH("Falta Valor",D25)))</formula>
    </cfRule>
    <cfRule type="cellIs" dxfId="73" priority="151" operator="notEqual">
      <formula>0</formula>
    </cfRule>
    <cfRule type="cellIs" dxfId="72" priority="152" operator="equal">
      <formula>0</formula>
    </cfRule>
  </conditionalFormatting>
  <conditionalFormatting sqref="D29">
    <cfRule type="expression" dxfId="71" priority="54">
      <formula>$A$29</formula>
    </cfRule>
  </conditionalFormatting>
  <conditionalFormatting sqref="D29:D34">
    <cfRule type="notContainsBlanks" dxfId="70" priority="6">
      <formula>LEN(TRIM(D29))&gt;0</formula>
    </cfRule>
  </conditionalFormatting>
  <conditionalFormatting sqref="D30">
    <cfRule type="expression" dxfId="69" priority="52">
      <formula>$A$30</formula>
    </cfRule>
  </conditionalFormatting>
  <conditionalFormatting sqref="D31">
    <cfRule type="expression" dxfId="68" priority="50">
      <formula>$A$31</formula>
    </cfRule>
  </conditionalFormatting>
  <conditionalFormatting sqref="D32">
    <cfRule type="expression" dxfId="67" priority="48">
      <formula>$A$32</formula>
    </cfRule>
  </conditionalFormatting>
  <conditionalFormatting sqref="D33">
    <cfRule type="expression" dxfId="66" priority="46">
      <formula>$A$33</formula>
    </cfRule>
  </conditionalFormatting>
  <conditionalFormatting sqref="D34">
    <cfRule type="expression" dxfId="65" priority="163">
      <formula>$A$34</formula>
    </cfRule>
  </conditionalFormatting>
  <conditionalFormatting sqref="D38">
    <cfRule type="expression" dxfId="64" priority="42">
      <formula>$A$38</formula>
    </cfRule>
  </conditionalFormatting>
  <conditionalFormatting sqref="D38:D45">
    <cfRule type="notContainsBlanks" dxfId="63" priority="27">
      <formula>LEN(TRIM(D38))&gt;0</formula>
    </cfRule>
  </conditionalFormatting>
  <conditionalFormatting sqref="D39">
    <cfRule type="expression" dxfId="62" priority="40">
      <formula>$A$39</formula>
    </cfRule>
  </conditionalFormatting>
  <conditionalFormatting sqref="D40">
    <cfRule type="expression" dxfId="61" priority="38">
      <formula>$A$40</formula>
    </cfRule>
  </conditionalFormatting>
  <conditionalFormatting sqref="D41">
    <cfRule type="expression" dxfId="60" priority="36">
      <formula>$A$41</formula>
    </cfRule>
  </conditionalFormatting>
  <conditionalFormatting sqref="D42">
    <cfRule type="expression" dxfId="59" priority="34">
      <formula>$A$42</formula>
    </cfRule>
  </conditionalFormatting>
  <conditionalFormatting sqref="D43">
    <cfRule type="expression" dxfId="58" priority="32">
      <formula>$A$43</formula>
    </cfRule>
  </conditionalFormatting>
  <conditionalFormatting sqref="D44">
    <cfRule type="expression" dxfId="57" priority="30">
      <formula>$A$44</formula>
    </cfRule>
  </conditionalFormatting>
  <conditionalFormatting sqref="D45">
    <cfRule type="expression" dxfId="56" priority="28">
      <formula>$A$45</formula>
    </cfRule>
  </conditionalFormatting>
  <conditionalFormatting sqref="D49">
    <cfRule type="cellIs" dxfId="55" priority="136" operator="notEqual">
      <formula>0</formula>
    </cfRule>
    <cfRule type="cellIs" dxfId="54" priority="137" operator="equal">
      <formula>0</formula>
    </cfRule>
    <cfRule type="containsText" dxfId="53" priority="135" operator="containsText" text="Falta Valor">
      <formula>NOT(ISERROR(SEARCH("Falta Valor",D49)))</formula>
    </cfRule>
  </conditionalFormatting>
  <conditionalFormatting sqref="D53">
    <cfRule type="expression" dxfId="52" priority="24">
      <formula>$A$53</formula>
    </cfRule>
  </conditionalFormatting>
  <conditionalFormatting sqref="D53:D54">
    <cfRule type="notContainsBlanks" dxfId="51" priority="21">
      <formula>LEN(TRIM(D53))&gt;0</formula>
    </cfRule>
  </conditionalFormatting>
  <conditionalFormatting sqref="D54">
    <cfRule type="expression" dxfId="50" priority="22">
      <formula>$A$54</formula>
    </cfRule>
  </conditionalFormatting>
  <conditionalFormatting sqref="D59:D66">
    <cfRule type="cellIs" dxfId="49" priority="128" operator="notEqual">
      <formula>0</formula>
    </cfRule>
    <cfRule type="cellIs" dxfId="48" priority="129" operator="equal">
      <formula>0</formula>
    </cfRule>
    <cfRule type="containsText" dxfId="47" priority="127" operator="containsText" text="Falta Valor">
      <formula>NOT(ISERROR(SEARCH("Falta Valor",D59)))</formula>
    </cfRule>
  </conditionalFormatting>
  <conditionalFormatting sqref="D70:D77">
    <cfRule type="containsText" dxfId="46" priority="124" operator="containsText" text="Falta Valor">
      <formula>NOT(ISERROR(SEARCH("Falta Valor",D70)))</formula>
    </cfRule>
    <cfRule type="cellIs" dxfId="45" priority="125" operator="notEqual">
      <formula>0</formula>
    </cfRule>
    <cfRule type="cellIs" dxfId="44" priority="126" operator="equal">
      <formula>0</formula>
    </cfRule>
  </conditionalFormatting>
  <conditionalFormatting sqref="D81">
    <cfRule type="expression" dxfId="43" priority="20">
      <formula>$A$81</formula>
    </cfRule>
  </conditionalFormatting>
  <conditionalFormatting sqref="D81:D83">
    <cfRule type="notContainsBlanks" dxfId="42" priority="15">
      <formula>LEN(TRIM(D81))&gt;0</formula>
    </cfRule>
  </conditionalFormatting>
  <conditionalFormatting sqref="D82">
    <cfRule type="expression" dxfId="41" priority="18">
      <formula>$A$82</formula>
    </cfRule>
  </conditionalFormatting>
  <conditionalFormatting sqref="D83">
    <cfRule type="expression" dxfId="40" priority="16">
      <formula>$A$83</formula>
    </cfRule>
  </conditionalFormatting>
  <conditionalFormatting sqref="D87">
    <cfRule type="expression" dxfId="39" priority="14">
      <formula>$A$87</formula>
    </cfRule>
  </conditionalFormatting>
  <conditionalFormatting sqref="D87:D90">
    <cfRule type="notContainsBlanks" dxfId="38" priority="7">
      <formula>LEN(TRIM(D87))&gt;0</formula>
    </cfRule>
  </conditionalFormatting>
  <conditionalFormatting sqref="D88">
    <cfRule type="expression" dxfId="37" priority="12">
      <formula>$A$88</formula>
    </cfRule>
  </conditionalFormatting>
  <conditionalFormatting sqref="D89">
    <cfRule type="expression" dxfId="36" priority="10">
      <formula>$A$89</formula>
    </cfRule>
  </conditionalFormatting>
  <conditionalFormatting sqref="D90">
    <cfRule type="expression" dxfId="35" priority="8">
      <formula>$A$90</formula>
    </cfRule>
  </conditionalFormatting>
  <conditionalFormatting sqref="D91">
    <cfRule type="notContainsBlanks" dxfId="34" priority="165">
      <formula>LEN(TRIM(D91))&gt;0</formula>
    </cfRule>
    <cfRule type="expression" dxfId="33" priority="165">
      <formula>$A$91</formula>
    </cfRule>
  </conditionalFormatting>
  <conditionalFormatting sqref="D94">
    <cfRule type="expression" dxfId="32" priority="4">
      <formula>$A$94</formula>
    </cfRule>
  </conditionalFormatting>
  <conditionalFormatting sqref="D94:D95">
    <cfRule type="notContainsBlanks" dxfId="31" priority="1">
      <formula>LEN(TRIM(D94))&gt;0</formula>
    </cfRule>
  </conditionalFormatting>
  <conditionalFormatting sqref="D95">
    <cfRule type="expression" dxfId="30" priority="2">
      <formula>$A$95</formula>
    </cfRule>
  </conditionalFormatting>
  <conditionalFormatting sqref="D98">
    <cfRule type="containsText" dxfId="29" priority="79" operator="containsText" text="Falta Valor">
      <formula>NOT(ISERROR(SEARCH("Falta Valor",D98)))</formula>
    </cfRule>
    <cfRule type="cellIs" dxfId="28" priority="81" operator="equal">
      <formula>0</formula>
    </cfRule>
    <cfRule type="cellIs" dxfId="27" priority="80" operator="notEqual">
      <formula>0</formula>
    </cfRule>
  </conditionalFormatting>
  <conditionalFormatting sqref="D101">
    <cfRule type="cellIs" dxfId="26" priority="84" operator="equal">
      <formula>0</formula>
    </cfRule>
    <cfRule type="containsText" dxfId="25" priority="82" operator="containsText" text="Falta Valor">
      <formula>NOT(ISERROR(SEARCH("Falta Valor",D101)))</formula>
    </cfRule>
    <cfRule type="cellIs" dxfId="24" priority="83" operator="notEqual">
      <formula>0</formula>
    </cfRule>
  </conditionalFormatting>
  <conditionalFormatting sqref="D104:D105">
    <cfRule type="containsText" dxfId="23" priority="103" operator="containsText" text="Falta Valor">
      <formula>NOT(ISERROR(SEARCH("Falta Valor",D104)))</formula>
    </cfRule>
    <cfRule type="cellIs" dxfId="22" priority="104" operator="notEqual">
      <formula>0</formula>
    </cfRule>
    <cfRule type="cellIs" dxfId="21" priority="105" operator="equal">
      <formula>0</formula>
    </cfRule>
  </conditionalFormatting>
  <conditionalFormatting sqref="E16:E21">
    <cfRule type="containsText" dxfId="20" priority="155" operator="containsText" text="Falta Valor">
      <formula>NOT(ISERROR(SEARCH("Falta Valor",E16)))</formula>
    </cfRule>
    <cfRule type="cellIs" dxfId="19" priority="156" operator="notEqual">
      <formula>0</formula>
    </cfRule>
    <cfRule type="cellIs" dxfId="18" priority="157" operator="equal">
      <formula>0</formula>
    </cfRule>
  </conditionalFormatting>
  <conditionalFormatting sqref="E29:E34">
    <cfRule type="containsText" dxfId="17" priority="145" operator="containsText" text="Falta Valor">
      <formula>NOT(ISERROR(SEARCH("Falta Valor",E29)))</formula>
    </cfRule>
    <cfRule type="cellIs" dxfId="16" priority="147" operator="equal">
      <formula>0</formula>
    </cfRule>
    <cfRule type="cellIs" dxfId="15" priority="146" operator="notEqual">
      <formula>0</formula>
    </cfRule>
  </conditionalFormatting>
  <conditionalFormatting sqref="E38:E45">
    <cfRule type="cellIs" dxfId="14" priority="141" operator="notEqual">
      <formula>0</formula>
    </cfRule>
    <cfRule type="cellIs" dxfId="13" priority="142" operator="equal">
      <formula>0</formula>
    </cfRule>
    <cfRule type="containsText" dxfId="12" priority="140" operator="containsText" text="Falta Valor">
      <formula>NOT(ISERROR(SEARCH("Falta Valor",E38)))</formula>
    </cfRule>
  </conditionalFormatting>
  <conditionalFormatting sqref="E81:E83">
    <cfRule type="cellIs" dxfId="11" priority="122" operator="notEqual">
      <formula>0</formula>
    </cfRule>
    <cfRule type="containsText" dxfId="10" priority="121" operator="containsText" text="Falta Valor">
      <formula>NOT(ISERROR(SEARCH("Falta Valor",E81)))</formula>
    </cfRule>
    <cfRule type="cellIs" dxfId="9" priority="123" operator="equal">
      <formula>0</formula>
    </cfRule>
  </conditionalFormatting>
  <conditionalFormatting sqref="E87:E91">
    <cfRule type="cellIs" dxfId="8" priority="112" operator="equal">
      <formula>0</formula>
    </cfRule>
    <cfRule type="cellIs" dxfId="7" priority="111" operator="notEqual">
      <formula>0</formula>
    </cfRule>
    <cfRule type="containsText" dxfId="6" priority="110" operator="containsText" text="Falta Valor">
      <formula>NOT(ISERROR(SEARCH("Falta Valor",E87)))</formula>
    </cfRule>
  </conditionalFormatting>
  <conditionalFormatting sqref="E94:E95">
    <cfRule type="containsText" dxfId="5" priority="99" operator="containsText" text="Falta Valor">
      <formula>NOT(ISERROR(SEARCH("Falta Valor",E94)))</formula>
    </cfRule>
    <cfRule type="cellIs" dxfId="4" priority="101" operator="equal">
      <formula>0</formula>
    </cfRule>
    <cfRule type="cellIs" dxfId="3" priority="100" operator="notEqual">
      <formula>0</formula>
    </cfRule>
  </conditionalFormatting>
  <conditionalFormatting sqref="F53:F54">
    <cfRule type="containsText" dxfId="2" priority="130" operator="containsText" text="Falta Valor">
      <formula>NOT(ISERROR(SEARCH("Falta Valor",F53)))</formula>
    </cfRule>
    <cfRule type="cellIs" dxfId="1" priority="131" operator="notEqual">
      <formula>0</formula>
    </cfRule>
    <cfRule type="cellIs" dxfId="0" priority="132" operator="equal">
      <formula>0</formula>
    </cfRule>
  </conditionalFormatting>
  <dataValidations disablePrompts="1" count="2">
    <dataValidation type="list" allowBlank="1" showInputMessage="1" showErrorMessage="1" sqref="D53:D54" xr:uid="{00000000-0002-0000-0400-000000000000}">
      <formula1>"Cúspide superior con surco inferior, Clase II ó III cúspide a cúspide, Clase II ó III completa,Más allá de completa"</formula1>
    </dataValidation>
    <dataValidation type="list" allowBlank="1" showInputMessage="1" showErrorMessage="1" sqref="B104:B105" xr:uid="{00000000-0002-0000-0400-000001000000}">
      <formula1>"Generalizado,Diastema Intercentral"</formula1>
    </dataValidation>
  </dataValidations>
  <pageMargins left="0" right="0" top="0.39370078740157483" bottom="0.94488188976377963" header="0" footer="0.19685039370078741"/>
  <pageSetup paperSize="9" scale="56" fitToHeight="0" orientation="portrait" horizontalDpi="300" verticalDpi="300" r:id="rId1"/>
  <headerFooter>
    <oddFooter>Page &amp;P of &amp;N</oddFooter>
  </headerFooter>
  <ignoredErrors>
    <ignoredError sqref="E89:E9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Check Box 9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69</xdr:row>
                    <xdr:rowOff>95250</xdr:rowOff>
                  </from>
                  <to>
                    <xdr:col>2</xdr:col>
                    <xdr:colOff>1000125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70</xdr:row>
                    <xdr:rowOff>95250</xdr:rowOff>
                  </from>
                  <to>
                    <xdr:col>2</xdr:col>
                    <xdr:colOff>990600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6" name="Check Box 16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76</xdr:row>
                    <xdr:rowOff>95250</xdr:rowOff>
                  </from>
                  <to>
                    <xdr:col>2</xdr:col>
                    <xdr:colOff>1000125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7" name="Check Box 17">
              <controlPr locked="0" defaultSize="0" autoFill="0" autoLine="0" autoPict="0">
                <anchor moveWithCells="1">
                  <from>
                    <xdr:col>2</xdr:col>
                    <xdr:colOff>714375</xdr:colOff>
                    <xdr:row>103</xdr:row>
                    <xdr:rowOff>38100</xdr:rowOff>
                  </from>
                  <to>
                    <xdr:col>2</xdr:col>
                    <xdr:colOff>990600</xdr:colOff>
                    <xdr:row>103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8" name="Check Box 18">
              <controlPr locked="0" defaultSize="0" autoFill="0" autoLine="0" autoPict="0">
                <anchor moveWithCells="1">
                  <from>
                    <xdr:col>2</xdr:col>
                    <xdr:colOff>714375</xdr:colOff>
                    <xdr:row>104</xdr:row>
                    <xdr:rowOff>38100</xdr:rowOff>
                  </from>
                  <to>
                    <xdr:col>2</xdr:col>
                    <xdr:colOff>990600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9" name="Check Box 23">
              <controlPr locked="0" defaultSize="0" autoFill="0" autoLine="0" autoPict="0">
                <anchor moveWithCells="1">
                  <from>
                    <xdr:col>2</xdr:col>
                    <xdr:colOff>733425</xdr:colOff>
                    <xdr:row>100</xdr:row>
                    <xdr:rowOff>19050</xdr:rowOff>
                  </from>
                  <to>
                    <xdr:col>2</xdr:col>
                    <xdr:colOff>1019175</xdr:colOff>
                    <xdr:row>100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0" name="Check Box 24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97</xdr:row>
                    <xdr:rowOff>57150</xdr:rowOff>
                  </from>
                  <to>
                    <xdr:col>2</xdr:col>
                    <xdr:colOff>971550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1" name="Check Box 37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71</xdr:row>
                    <xdr:rowOff>95250</xdr:rowOff>
                  </from>
                  <to>
                    <xdr:col>2</xdr:col>
                    <xdr:colOff>990600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2" name="Check Box 40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72</xdr:row>
                    <xdr:rowOff>95250</xdr:rowOff>
                  </from>
                  <to>
                    <xdr:col>2</xdr:col>
                    <xdr:colOff>990600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3" name="Check Box 43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73</xdr:row>
                    <xdr:rowOff>95250</xdr:rowOff>
                  </from>
                  <to>
                    <xdr:col>2</xdr:col>
                    <xdr:colOff>990600</xdr:colOff>
                    <xdr:row>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4" name="Check Box 45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74</xdr:row>
                    <xdr:rowOff>95250</xdr:rowOff>
                  </from>
                  <to>
                    <xdr:col>2</xdr:col>
                    <xdr:colOff>990600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5" name="Check Box 49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75</xdr:row>
                    <xdr:rowOff>95250</xdr:rowOff>
                  </from>
                  <to>
                    <xdr:col>2</xdr:col>
                    <xdr:colOff>990600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6" name="Check Box 55">
              <controlPr locked="0" defaultSize="0" autoFill="0" autoLine="0" autoPict="0">
                <anchor moveWithCells="1">
                  <from>
                    <xdr:col>2</xdr:col>
                    <xdr:colOff>714375</xdr:colOff>
                    <xdr:row>52</xdr:row>
                    <xdr:rowOff>57150</xdr:rowOff>
                  </from>
                  <to>
                    <xdr:col>2</xdr:col>
                    <xdr:colOff>981075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7" name="Check Box 56">
              <controlPr locked="0" defaultSize="0" autoFill="0" autoLine="0" autoPict="0">
                <anchor moveWithCells="1">
                  <from>
                    <xdr:col>1</xdr:col>
                    <xdr:colOff>1114425</xdr:colOff>
                    <xdr:row>48</xdr:row>
                    <xdr:rowOff>9525</xdr:rowOff>
                  </from>
                  <to>
                    <xdr:col>1</xdr:col>
                    <xdr:colOff>1390650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8" name="Check Box 57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37</xdr:row>
                    <xdr:rowOff>57150</xdr:rowOff>
                  </from>
                  <to>
                    <xdr:col>2</xdr:col>
                    <xdr:colOff>1009650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9" name="Check Box 58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28</xdr:row>
                    <xdr:rowOff>76200</xdr:rowOff>
                  </from>
                  <to>
                    <xdr:col>2</xdr:col>
                    <xdr:colOff>981075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0" name="Check Box 59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15</xdr:row>
                    <xdr:rowOff>57150</xdr:rowOff>
                  </from>
                  <to>
                    <xdr:col>2</xdr:col>
                    <xdr:colOff>1000125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1" name="Check Box 60">
              <controlPr locked="0" defaultSize="0" autoFill="0" autoLine="0" autoPict="0">
                <anchor moveWithCells="1">
                  <from>
                    <xdr:col>1</xdr:col>
                    <xdr:colOff>1619250</xdr:colOff>
                    <xdr:row>11</xdr:row>
                    <xdr:rowOff>85725</xdr:rowOff>
                  </from>
                  <to>
                    <xdr:col>1</xdr:col>
                    <xdr:colOff>1885950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2" name="Check Box 61">
              <controlPr locked="0" defaultSize="0" autoFill="0" autoLine="0" autoPict="0">
                <anchor moveWithCells="1">
                  <from>
                    <xdr:col>2</xdr:col>
                    <xdr:colOff>733425</xdr:colOff>
                    <xdr:row>80</xdr:row>
                    <xdr:rowOff>76200</xdr:rowOff>
                  </from>
                  <to>
                    <xdr:col>2</xdr:col>
                    <xdr:colOff>1000125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3" name="Check Box 62">
              <controlPr locked="0" defaultSize="0" autoFill="0" autoLine="0" autoPict="0">
                <anchor moveWithCells="1">
                  <from>
                    <xdr:col>2</xdr:col>
                    <xdr:colOff>666750</xdr:colOff>
                    <xdr:row>86</xdr:row>
                    <xdr:rowOff>57150</xdr:rowOff>
                  </from>
                  <to>
                    <xdr:col>2</xdr:col>
                    <xdr:colOff>952500</xdr:colOff>
                    <xdr:row>86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4" name="Check Box 63">
              <controlPr locked="0" defaultSize="0" autoFill="0" autoLine="0" autoPict="0">
                <anchor moveWithCells="1">
                  <from>
                    <xdr:col>2</xdr:col>
                    <xdr:colOff>752475</xdr:colOff>
                    <xdr:row>93</xdr:row>
                    <xdr:rowOff>57150</xdr:rowOff>
                  </from>
                  <to>
                    <xdr:col>2</xdr:col>
                    <xdr:colOff>1019175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5" name="Check Box 64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16</xdr:row>
                    <xdr:rowOff>95250</xdr:rowOff>
                  </from>
                  <to>
                    <xdr:col>2</xdr:col>
                    <xdr:colOff>1000125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6" name="Check Box 65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17</xdr:row>
                    <xdr:rowOff>95250</xdr:rowOff>
                  </from>
                  <to>
                    <xdr:col>2</xdr:col>
                    <xdr:colOff>990600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7" name="Check Box 66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18</xdr:row>
                    <xdr:rowOff>95250</xdr:rowOff>
                  </from>
                  <to>
                    <xdr:col>2</xdr:col>
                    <xdr:colOff>1000125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8" name="Check Box 67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19</xdr:row>
                    <xdr:rowOff>95250</xdr:rowOff>
                  </from>
                  <to>
                    <xdr:col>2</xdr:col>
                    <xdr:colOff>1000125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9" name="Check Box 68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20</xdr:row>
                    <xdr:rowOff>95250</xdr:rowOff>
                  </from>
                  <to>
                    <xdr:col>2</xdr:col>
                    <xdr:colOff>1000125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30" name="Check Box 69">
              <controlPr locked="0" defaultSize="0" autoFill="0" autoLine="0" autoPict="0">
                <anchor moveWithCells="1">
                  <from>
                    <xdr:col>1</xdr:col>
                    <xdr:colOff>1076325</xdr:colOff>
                    <xdr:row>24</xdr:row>
                    <xdr:rowOff>9525</xdr:rowOff>
                  </from>
                  <to>
                    <xdr:col>1</xdr:col>
                    <xdr:colOff>1352550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31" name="Check Box 70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29</xdr:row>
                    <xdr:rowOff>76200</xdr:rowOff>
                  </from>
                  <to>
                    <xdr:col>2</xdr:col>
                    <xdr:colOff>1019175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32" name="Check Box 71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30</xdr:row>
                    <xdr:rowOff>76200</xdr:rowOff>
                  </from>
                  <to>
                    <xdr:col>2</xdr:col>
                    <xdr:colOff>1019175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33" name="Check Box 72">
              <controlPr locked="0" defaultSize="0" autoFill="0" autoLine="0" autoPict="0">
                <anchor moveWithCells="1">
                  <from>
                    <xdr:col>2</xdr:col>
                    <xdr:colOff>695325</xdr:colOff>
                    <xdr:row>31</xdr:row>
                    <xdr:rowOff>76200</xdr:rowOff>
                  </from>
                  <to>
                    <xdr:col>2</xdr:col>
                    <xdr:colOff>1009650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4" name="Check Box 73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32</xdr:row>
                    <xdr:rowOff>76200</xdr:rowOff>
                  </from>
                  <to>
                    <xdr:col>2</xdr:col>
                    <xdr:colOff>990600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5" name="Check Box 74">
              <controlPr locked="0" defaultSize="0" autoFill="0" autoLine="0" autoPict="0">
                <anchor moveWithCells="1">
                  <from>
                    <xdr:col>2</xdr:col>
                    <xdr:colOff>666750</xdr:colOff>
                    <xdr:row>33</xdr:row>
                    <xdr:rowOff>76200</xdr:rowOff>
                  </from>
                  <to>
                    <xdr:col>2</xdr:col>
                    <xdr:colOff>933450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6" name="Check Box 79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53</xdr:row>
                    <xdr:rowOff>57150</xdr:rowOff>
                  </from>
                  <to>
                    <xdr:col>2</xdr:col>
                    <xdr:colOff>971550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7" name="Check Box 80">
              <controlPr locked="0" defaultSize="0" autoFill="0" autoLine="0" autoPict="0">
                <anchor moveWithCells="1">
                  <from>
                    <xdr:col>2</xdr:col>
                    <xdr:colOff>723900</xdr:colOff>
                    <xdr:row>38</xdr:row>
                    <xdr:rowOff>76200</xdr:rowOff>
                  </from>
                  <to>
                    <xdr:col>2</xdr:col>
                    <xdr:colOff>990600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8" name="Check Box 81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39</xdr:row>
                    <xdr:rowOff>95250</xdr:rowOff>
                  </from>
                  <to>
                    <xdr:col>2</xdr:col>
                    <xdr:colOff>1009650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9" name="Check Box 82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40</xdr:row>
                    <xdr:rowOff>123825</xdr:rowOff>
                  </from>
                  <to>
                    <xdr:col>2</xdr:col>
                    <xdr:colOff>1009650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0" name="Check Box 83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41</xdr:row>
                    <xdr:rowOff>133350</xdr:rowOff>
                  </from>
                  <to>
                    <xdr:col>2</xdr:col>
                    <xdr:colOff>1009650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1" name="Check Box 84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42</xdr:row>
                    <xdr:rowOff>123825</xdr:rowOff>
                  </from>
                  <to>
                    <xdr:col>2</xdr:col>
                    <xdr:colOff>1009650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2" name="Check Box 85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43</xdr:row>
                    <xdr:rowOff>104775</xdr:rowOff>
                  </from>
                  <to>
                    <xdr:col>2</xdr:col>
                    <xdr:colOff>1009650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3" name="Check Box 86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44</xdr:row>
                    <xdr:rowOff>95250</xdr:rowOff>
                  </from>
                  <to>
                    <xdr:col>2</xdr:col>
                    <xdr:colOff>1009650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4" name="Check Box 87">
              <controlPr locked="0" defaultSize="0" autoFill="0" autoLine="0" autoPict="0">
                <anchor moveWithCells="1">
                  <from>
                    <xdr:col>2</xdr:col>
                    <xdr:colOff>733425</xdr:colOff>
                    <xdr:row>81</xdr:row>
                    <xdr:rowOff>76200</xdr:rowOff>
                  </from>
                  <to>
                    <xdr:col>2</xdr:col>
                    <xdr:colOff>1000125</xdr:colOff>
                    <xdr:row>81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5" name="Check Box 88">
              <controlPr locked="0" defaultSize="0" autoFill="0" autoLine="0" autoPict="0">
                <anchor moveWithCells="1">
                  <from>
                    <xdr:col>2</xdr:col>
                    <xdr:colOff>666750</xdr:colOff>
                    <xdr:row>87</xdr:row>
                    <xdr:rowOff>57150</xdr:rowOff>
                  </from>
                  <to>
                    <xdr:col>2</xdr:col>
                    <xdr:colOff>971550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6" name="Check Box 89">
              <controlPr locked="0" defaultSize="0" autoFill="0" autoLine="0" autoPict="0">
                <anchor moveWithCells="1">
                  <from>
                    <xdr:col>2</xdr:col>
                    <xdr:colOff>666750</xdr:colOff>
                    <xdr:row>88</xdr:row>
                    <xdr:rowOff>57150</xdr:rowOff>
                  </from>
                  <to>
                    <xdr:col>2</xdr:col>
                    <xdr:colOff>971550</xdr:colOff>
                    <xdr:row>88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7" name="Check Box 90">
              <controlPr locked="0" defaultSize="0" autoFill="0" autoLine="0" autoPict="0">
                <anchor moveWithCells="1">
                  <from>
                    <xdr:col>2</xdr:col>
                    <xdr:colOff>647700</xdr:colOff>
                    <xdr:row>90</xdr:row>
                    <xdr:rowOff>57150</xdr:rowOff>
                  </from>
                  <to>
                    <xdr:col>2</xdr:col>
                    <xdr:colOff>914400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8" name="Check Box 91">
              <controlPr locked="0" defaultSize="0" autoFill="0" autoLine="0" autoPict="0">
                <anchor moveWithCells="1">
                  <from>
                    <xdr:col>2</xdr:col>
                    <xdr:colOff>733425</xdr:colOff>
                    <xdr:row>82</xdr:row>
                    <xdr:rowOff>76200</xdr:rowOff>
                  </from>
                  <to>
                    <xdr:col>2</xdr:col>
                    <xdr:colOff>1000125</xdr:colOff>
                    <xdr:row>82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9" name="Check Box 92">
              <controlPr locked="0" defaultSize="0" autoFill="0" autoLine="0" autoPict="0">
                <anchor moveWithCells="1">
                  <from>
                    <xdr:col>2</xdr:col>
                    <xdr:colOff>647700</xdr:colOff>
                    <xdr:row>89</xdr:row>
                    <xdr:rowOff>38100</xdr:rowOff>
                  </from>
                  <to>
                    <xdr:col>2</xdr:col>
                    <xdr:colOff>914400</xdr:colOff>
                    <xdr:row>89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0" name="Check Box 93">
              <controlPr locked="0" defaultSize="0" autoFill="0" autoLine="0" autoPict="0">
                <anchor moveWithCells="1">
                  <from>
                    <xdr:col>2</xdr:col>
                    <xdr:colOff>752475</xdr:colOff>
                    <xdr:row>94</xdr:row>
                    <xdr:rowOff>57150</xdr:rowOff>
                  </from>
                  <to>
                    <xdr:col>2</xdr:col>
                    <xdr:colOff>1019175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51" name="Check Box 95">
              <controlPr locked="0" defaultSize="0" autoFill="0" autoLine="0" autoPict="0">
                <anchor moveWithCells="1">
                  <from>
                    <xdr:col>2</xdr:col>
                    <xdr:colOff>695325</xdr:colOff>
                    <xdr:row>58</xdr:row>
                    <xdr:rowOff>95250</xdr:rowOff>
                  </from>
                  <to>
                    <xdr:col>2</xdr:col>
                    <xdr:colOff>952500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52" name="Check Box 96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59</xdr:row>
                    <xdr:rowOff>57150</xdr:rowOff>
                  </from>
                  <to>
                    <xdr:col>2</xdr:col>
                    <xdr:colOff>962025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53" name="Check Box 97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60</xdr:row>
                    <xdr:rowOff>66675</xdr:rowOff>
                  </from>
                  <to>
                    <xdr:col>2</xdr:col>
                    <xdr:colOff>952500</xdr:colOff>
                    <xdr:row>60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54" name="Check Box 98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61</xdr:row>
                    <xdr:rowOff>114300</xdr:rowOff>
                  </from>
                  <to>
                    <xdr:col>2</xdr:col>
                    <xdr:colOff>971550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55" name="Check Box 99">
              <controlPr locked="0" defaultSize="0" autoFill="0" autoLine="0" autoPict="0">
                <anchor moveWithCells="1">
                  <from>
                    <xdr:col>2</xdr:col>
                    <xdr:colOff>695325</xdr:colOff>
                    <xdr:row>62</xdr:row>
                    <xdr:rowOff>95250</xdr:rowOff>
                  </from>
                  <to>
                    <xdr:col>2</xdr:col>
                    <xdr:colOff>962025</xdr:colOff>
                    <xdr:row>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56" name="Check Box 100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63</xdr:row>
                    <xdr:rowOff>95250</xdr:rowOff>
                  </from>
                  <to>
                    <xdr:col>2</xdr:col>
                    <xdr:colOff>971550</xdr:colOff>
                    <xdr:row>63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57" name="Check Box 101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64</xdr:row>
                    <xdr:rowOff>95250</xdr:rowOff>
                  </from>
                  <to>
                    <xdr:col>2</xdr:col>
                    <xdr:colOff>942975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58" name="Check Box 102">
              <controlPr locked="0" defaultSize="0" autoFill="0" autoLine="0" autoPict="0">
                <anchor moveWithCells="1">
                  <from>
                    <xdr:col>2</xdr:col>
                    <xdr:colOff>704850</xdr:colOff>
                    <xdr:row>65</xdr:row>
                    <xdr:rowOff>114300</xdr:rowOff>
                  </from>
                  <to>
                    <xdr:col>2</xdr:col>
                    <xdr:colOff>952500</xdr:colOff>
                    <xdr:row>65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Ficha Primer Estudio</vt:lpstr>
      <vt:lpstr>Análisis Fotografía Frontal</vt:lpstr>
      <vt:lpstr>1ª Llave Andrews</vt:lpstr>
      <vt:lpstr>Disc. Oseo-Dentarea y Bolton</vt:lpstr>
      <vt:lpstr>Indice ABO</vt:lpstr>
      <vt:lpstr>'1ª Llave Andrews'!Área_de_impresión</vt:lpstr>
      <vt:lpstr>'Análisis Fotografía Frontal'!Área_de_impresión</vt:lpstr>
      <vt:lpstr>'Disc. Oseo-Dentarea y Bolton'!Área_de_impresión</vt:lpstr>
      <vt:lpstr>'Ficha Primer Estudio'!Área_de_impresión</vt:lpstr>
      <vt:lpstr>'Indice ABO'!Área_de_impresión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</dc:creator>
  <cp:keywords/>
  <dc:description/>
  <cp:lastModifiedBy>Alberto Bermejo Trillo</cp:lastModifiedBy>
  <cp:revision/>
  <dcterms:created xsi:type="dcterms:W3CDTF">2015-06-05T18:17:20Z</dcterms:created>
  <dcterms:modified xsi:type="dcterms:W3CDTF">2025-06-24T10:54:46Z</dcterms:modified>
  <cp:category/>
  <cp:contentStatus/>
</cp:coreProperties>
</file>